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520" windowHeight="3960" tabRatio="909" activeTab="2"/>
  </bookViews>
  <sheets>
    <sheet name="A - Summary" sheetId="1" r:id="rId1"/>
    <sheet name="B - BRT" sheetId="2" r:id="rId2"/>
    <sheet name="C - Buses" sheetId="3" r:id="rId3"/>
    <sheet name="D - CDS" sheetId="5" r:id="rId4"/>
    <sheet name="E - Special Tools &amp; Spare Parts" sheetId="6" r:id="rId5"/>
    <sheet name="F - Fare Media" sheetId="7" r:id="rId6"/>
    <sheet name="G - Fixed Costs" sheetId="8" r:id="rId7"/>
    <sheet name="H - Customer Support System" sheetId="9" r:id="rId8"/>
    <sheet name="I - Support Services" sheetId="10" r:id="rId9"/>
    <sheet name="Option 1 - Labor Rates" sheetId="11" r:id="rId10"/>
    <sheet name="PLEASE DELETE- Paratransit" sheetId="4" state="hidden" r:id="rId11"/>
    <sheet name="Optional Equip and Services" sheetId="12" r:id="rId12"/>
    <sheet name="Sheet1" sheetId="13" r:id="rId13"/>
  </sheets>
  <definedNames>
    <definedName name="_Toc262137854" localSheetId="4">'E - Special Tools &amp; Spare Parts'!#REF!</definedName>
    <definedName name="_xlnm.Print_Area" localSheetId="0">'A - Summary'!$A$1:$C$37</definedName>
    <definedName name="_xlnm.Print_Area" localSheetId="1">'B - BRT'!$A$1:$F$21</definedName>
    <definedName name="_xlnm.Print_Area" localSheetId="2">'C - Buses'!$A$1:$F$37</definedName>
    <definedName name="_xlnm.Print_Area" localSheetId="3">'D - CDS'!$A$1:$F$19</definedName>
    <definedName name="_xlnm.Print_Area" localSheetId="4">'E - Special Tools &amp; Spare Parts'!$A$1:$F$16</definedName>
    <definedName name="_xlnm.Print_Area" localSheetId="5">'F - Fare Media'!$A$1:$F$19</definedName>
    <definedName name="_xlnm.Print_Area" localSheetId="6">'G - Fixed Costs'!$A$1:$F$16</definedName>
    <definedName name="_xlnm.Print_Area" localSheetId="7">'H - Customer Support System'!$A$1:$F$14</definedName>
    <definedName name="_xlnm.Print_Area" localSheetId="8">'I - Support Services'!$A$1:$F$16</definedName>
    <definedName name="_xlnm.Print_Area" localSheetId="9">'Option 1 - Labor Rates'!$A$1:$D$28</definedName>
    <definedName name="_xlnm.Print_Area" localSheetId="11">'Optional Equip and Services'!$A$1:$F$30</definedName>
    <definedName name="_xlnm.Print_Area" localSheetId="10">'PLEASE DELETE- Paratransit'!$A$1:$F$11</definedName>
    <definedName name="_xlnm.Print_Titles" localSheetId="0">'A - Summary'!$1:$2</definedName>
    <definedName name="_xlnm.Print_Titles" localSheetId="1">'B - BRT'!$1:$4</definedName>
    <definedName name="_xlnm.Print_Titles" localSheetId="2">'C - Buses'!$1:$4</definedName>
    <definedName name="_xlnm.Print_Titles" localSheetId="3">'D - CDS'!$1:$4</definedName>
    <definedName name="_xlnm.Print_Titles" localSheetId="4">'E - Special Tools &amp; Spare Parts'!$1:$4</definedName>
    <definedName name="_xlnm.Print_Titles" localSheetId="5">'F - Fare Media'!$1:$4</definedName>
    <definedName name="_xlnm.Print_Titles" localSheetId="6">'G - Fixed Costs'!$1:$4</definedName>
    <definedName name="_xlnm.Print_Titles" localSheetId="7">'H - Customer Support System'!$1:$2</definedName>
    <definedName name="_xlnm.Print_Titles" localSheetId="8">'I - Support Services'!$1:$2</definedName>
    <definedName name="_xlnm.Print_Titles" localSheetId="11">'Optional Equip and Services'!$1:$2</definedName>
    <definedName name="_xlnm.Print_Titles" localSheetId="10">'PLEASE DELETE- Paratransit'!$1:$4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lin" localSheetId="1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10" hidden="1">0</definedName>
    <definedName name="solver_opt" localSheetId="1" hidden="1">'B - BRT'!$F$6</definedName>
    <definedName name="solver_opt" localSheetId="2" hidden="1">'C - Buses'!$F$6</definedName>
    <definedName name="solver_opt" localSheetId="3" hidden="1">'D - CDS'!$F$8</definedName>
    <definedName name="solver_opt" localSheetId="4" hidden="1">'E - Special Tools &amp; Spare Parts'!$F$6</definedName>
    <definedName name="solver_opt" localSheetId="5" hidden="1">'F - Fare Media'!#REF!</definedName>
    <definedName name="solver_opt" localSheetId="6" hidden="1">'G - Fixed Costs'!#REF!</definedName>
    <definedName name="solver_opt" localSheetId="7" hidden="1">'H - Customer Support System'!#REF!</definedName>
    <definedName name="solver_opt" localSheetId="10" hidden="1">'PLEASE DELETE- Paratransit'!$F$6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10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10" hidden="1">0</definedName>
    <definedName name="Z_02E3BF03_B663_4A9A_B589_98076ED1A95C_.wvu.Cols" localSheetId="2" hidden="1">'C - Buses'!$H:$H</definedName>
    <definedName name="Z_02E3BF03_B663_4A9A_B589_98076ED1A95C_.wvu.PrintArea" localSheetId="0" hidden="1">'A - Summary'!$A$1:$C$37</definedName>
    <definedName name="Z_02E3BF03_B663_4A9A_B589_98076ED1A95C_.wvu.PrintArea" localSheetId="1" hidden="1">'B - BRT'!$A$1:$F$21</definedName>
    <definedName name="Z_02E3BF03_B663_4A9A_B589_98076ED1A95C_.wvu.PrintArea" localSheetId="2" hidden="1">'C - Buses'!$A$1:$F$37</definedName>
    <definedName name="Z_02E3BF03_B663_4A9A_B589_98076ED1A95C_.wvu.PrintArea" localSheetId="3" hidden="1">'D - CDS'!$A$1:$F$19</definedName>
    <definedName name="Z_02E3BF03_B663_4A9A_B589_98076ED1A95C_.wvu.PrintArea" localSheetId="4" hidden="1">'E - Special Tools &amp; Spare Parts'!$A$1:$F$16</definedName>
    <definedName name="Z_02E3BF03_B663_4A9A_B589_98076ED1A95C_.wvu.PrintArea" localSheetId="5" hidden="1">'F - Fare Media'!$A$1:$F$19</definedName>
    <definedName name="Z_02E3BF03_B663_4A9A_B589_98076ED1A95C_.wvu.PrintArea" localSheetId="6" hidden="1">'G - Fixed Costs'!$A$1:$F$16</definedName>
    <definedName name="Z_02E3BF03_B663_4A9A_B589_98076ED1A95C_.wvu.PrintArea" localSheetId="7" hidden="1">'H - Customer Support System'!$A$1:$F$14</definedName>
    <definedName name="Z_02E3BF03_B663_4A9A_B589_98076ED1A95C_.wvu.PrintArea" localSheetId="8" hidden="1">'I - Support Services'!$A$1:$F$16</definedName>
    <definedName name="Z_02E3BF03_B663_4A9A_B589_98076ED1A95C_.wvu.PrintArea" localSheetId="9" hidden="1">'Option 1 - Labor Rates'!$A$1:$D$28</definedName>
    <definedName name="Z_02E3BF03_B663_4A9A_B589_98076ED1A95C_.wvu.PrintArea" localSheetId="11" hidden="1">'Optional Equip and Services'!$A$1:$F$30</definedName>
    <definedName name="Z_02E3BF03_B663_4A9A_B589_98076ED1A95C_.wvu.PrintArea" localSheetId="10" hidden="1">'PLEASE DELETE- Paratransit'!$A$1:$F$11</definedName>
    <definedName name="Z_02E3BF03_B663_4A9A_B589_98076ED1A95C_.wvu.PrintTitles" localSheetId="0" hidden="1">'A - Summary'!$1:$2</definedName>
    <definedName name="Z_02E3BF03_B663_4A9A_B589_98076ED1A95C_.wvu.PrintTitles" localSheetId="1" hidden="1">'B - BRT'!$1:$4</definedName>
    <definedName name="Z_02E3BF03_B663_4A9A_B589_98076ED1A95C_.wvu.PrintTitles" localSheetId="2" hidden="1">'C - Buses'!$1:$4</definedName>
    <definedName name="Z_02E3BF03_B663_4A9A_B589_98076ED1A95C_.wvu.PrintTitles" localSheetId="3" hidden="1">'D - CDS'!$1:$4</definedName>
    <definedName name="Z_02E3BF03_B663_4A9A_B589_98076ED1A95C_.wvu.PrintTitles" localSheetId="4" hidden="1">'E - Special Tools &amp; Spare Parts'!$1:$4</definedName>
    <definedName name="Z_02E3BF03_B663_4A9A_B589_98076ED1A95C_.wvu.PrintTitles" localSheetId="5" hidden="1">'F - Fare Media'!$1:$4</definedName>
    <definedName name="Z_02E3BF03_B663_4A9A_B589_98076ED1A95C_.wvu.PrintTitles" localSheetId="6" hidden="1">'G - Fixed Costs'!$1:$4</definedName>
    <definedName name="Z_02E3BF03_B663_4A9A_B589_98076ED1A95C_.wvu.PrintTitles" localSheetId="7" hidden="1">'H - Customer Support System'!$1:$2</definedName>
    <definedName name="Z_02E3BF03_B663_4A9A_B589_98076ED1A95C_.wvu.PrintTitles" localSheetId="8" hidden="1">'I - Support Services'!$1:$2</definedName>
    <definedName name="Z_02E3BF03_B663_4A9A_B589_98076ED1A95C_.wvu.PrintTitles" localSheetId="11" hidden="1">'Optional Equip and Services'!$1:$2</definedName>
    <definedName name="Z_02E3BF03_B663_4A9A_B589_98076ED1A95C_.wvu.PrintTitles" localSheetId="10" hidden="1">'PLEASE DELETE- Paratransit'!$1:$4</definedName>
    <definedName name="Z_456773D8_7986_455A_ADD8_11EC6FAEE885_.wvu.PrintArea" localSheetId="0" hidden="1">'A - Summary'!$A$1:$C$37</definedName>
    <definedName name="Z_456773D8_7986_455A_ADD8_11EC6FAEE885_.wvu.PrintArea" localSheetId="1" hidden="1">'B - BRT'!$A$1:$F$21</definedName>
    <definedName name="Z_456773D8_7986_455A_ADD8_11EC6FAEE885_.wvu.PrintArea" localSheetId="2" hidden="1">'C - Buses'!$A$1:$F$37</definedName>
    <definedName name="Z_456773D8_7986_455A_ADD8_11EC6FAEE885_.wvu.PrintArea" localSheetId="3" hidden="1">'D - CDS'!$A$1:$F$19</definedName>
    <definedName name="Z_456773D8_7986_455A_ADD8_11EC6FAEE885_.wvu.PrintArea" localSheetId="4" hidden="1">'E - Special Tools &amp; Spare Parts'!$A$1:$F$16</definedName>
    <definedName name="Z_456773D8_7986_455A_ADD8_11EC6FAEE885_.wvu.PrintArea" localSheetId="5" hidden="1">'F - Fare Media'!$A$1:$F$19</definedName>
    <definedName name="Z_456773D8_7986_455A_ADD8_11EC6FAEE885_.wvu.PrintArea" localSheetId="6" hidden="1">'G - Fixed Costs'!$A$1:$F$16</definedName>
    <definedName name="Z_456773D8_7986_455A_ADD8_11EC6FAEE885_.wvu.PrintArea" localSheetId="7" hidden="1">'H - Customer Support System'!$A$1:$F$14</definedName>
    <definedName name="Z_456773D8_7986_455A_ADD8_11EC6FAEE885_.wvu.PrintArea" localSheetId="8" hidden="1">'I - Support Services'!$A$1:$F$16</definedName>
    <definedName name="Z_456773D8_7986_455A_ADD8_11EC6FAEE885_.wvu.PrintArea" localSheetId="9" hidden="1">'Option 1 - Labor Rates'!$A$1:$D$28</definedName>
    <definedName name="Z_456773D8_7986_455A_ADD8_11EC6FAEE885_.wvu.PrintArea" localSheetId="11" hidden="1">'Optional Equip and Services'!$A$1:$F$13</definedName>
    <definedName name="Z_456773D8_7986_455A_ADD8_11EC6FAEE885_.wvu.PrintArea" localSheetId="10" hidden="1">'PLEASE DELETE- Paratransit'!$A$1:$F$11</definedName>
    <definedName name="Z_456773D8_7986_455A_ADD8_11EC6FAEE885_.wvu.PrintTitles" localSheetId="0" hidden="1">'A - Summary'!$1:$2</definedName>
    <definedName name="Z_456773D8_7986_455A_ADD8_11EC6FAEE885_.wvu.PrintTitles" localSheetId="1" hidden="1">'B - BRT'!$1:$4</definedName>
    <definedName name="Z_456773D8_7986_455A_ADD8_11EC6FAEE885_.wvu.PrintTitles" localSheetId="2" hidden="1">'C - Buses'!$1:$4</definedName>
    <definedName name="Z_456773D8_7986_455A_ADD8_11EC6FAEE885_.wvu.PrintTitles" localSheetId="3" hidden="1">'D - CDS'!$1:$4</definedName>
    <definedName name="Z_456773D8_7986_455A_ADD8_11EC6FAEE885_.wvu.PrintTitles" localSheetId="4" hidden="1">'E - Special Tools &amp; Spare Parts'!$1:$4</definedName>
    <definedName name="Z_456773D8_7986_455A_ADD8_11EC6FAEE885_.wvu.PrintTitles" localSheetId="5" hidden="1">'F - Fare Media'!$1:$4</definedName>
    <definedName name="Z_456773D8_7986_455A_ADD8_11EC6FAEE885_.wvu.PrintTitles" localSheetId="6" hidden="1">'G - Fixed Costs'!$1:$4</definedName>
    <definedName name="Z_456773D8_7986_455A_ADD8_11EC6FAEE885_.wvu.PrintTitles" localSheetId="7" hidden="1">'H - Customer Support System'!$1:$2</definedName>
    <definedName name="Z_456773D8_7986_455A_ADD8_11EC6FAEE885_.wvu.PrintTitles" localSheetId="8" hidden="1">'I - Support Services'!$1:$2</definedName>
    <definedName name="Z_456773D8_7986_455A_ADD8_11EC6FAEE885_.wvu.PrintTitles" localSheetId="11" hidden="1">'Optional Equip and Services'!$1:$2</definedName>
    <definedName name="Z_456773D8_7986_455A_ADD8_11EC6FAEE885_.wvu.PrintTitles" localSheetId="10" hidden="1">'PLEASE DELETE- Paratransit'!$1:$4</definedName>
    <definedName name="Z_57A077C3_BEFA_4C6F_AE3C_4AB11F80B3C9_.wvu.PrintArea" localSheetId="0" hidden="1">'A - Summary'!$A$1:$C$37</definedName>
    <definedName name="Z_57A077C3_BEFA_4C6F_AE3C_4AB11F80B3C9_.wvu.PrintArea" localSheetId="1" hidden="1">'B - BRT'!$A$1:$F$21</definedName>
    <definedName name="Z_57A077C3_BEFA_4C6F_AE3C_4AB11F80B3C9_.wvu.PrintArea" localSheetId="2" hidden="1">'C - Buses'!$A$1:$F$37</definedName>
    <definedName name="Z_57A077C3_BEFA_4C6F_AE3C_4AB11F80B3C9_.wvu.PrintArea" localSheetId="3" hidden="1">'D - CDS'!$A$1:$F$19</definedName>
    <definedName name="Z_57A077C3_BEFA_4C6F_AE3C_4AB11F80B3C9_.wvu.PrintArea" localSheetId="4" hidden="1">'E - Special Tools &amp; Spare Parts'!$A$1:$F$16</definedName>
    <definedName name="Z_57A077C3_BEFA_4C6F_AE3C_4AB11F80B3C9_.wvu.PrintArea" localSheetId="5" hidden="1">'F - Fare Media'!$A$1:$F$19</definedName>
    <definedName name="Z_57A077C3_BEFA_4C6F_AE3C_4AB11F80B3C9_.wvu.PrintArea" localSheetId="6" hidden="1">'G - Fixed Costs'!$A$1:$F$16</definedName>
    <definedName name="Z_57A077C3_BEFA_4C6F_AE3C_4AB11F80B3C9_.wvu.PrintArea" localSheetId="7" hidden="1">'H - Customer Support System'!$A$1:$F$14</definedName>
    <definedName name="Z_57A077C3_BEFA_4C6F_AE3C_4AB11F80B3C9_.wvu.PrintArea" localSheetId="8" hidden="1">'I - Support Services'!$A$1:$F$16</definedName>
    <definedName name="Z_57A077C3_BEFA_4C6F_AE3C_4AB11F80B3C9_.wvu.PrintArea" localSheetId="9" hidden="1">'Option 1 - Labor Rates'!$A$1:$D$28</definedName>
    <definedName name="Z_57A077C3_BEFA_4C6F_AE3C_4AB11F80B3C9_.wvu.PrintArea" localSheetId="11" hidden="1">'Optional Equip and Services'!$A$1:$F$13</definedName>
    <definedName name="Z_57A077C3_BEFA_4C6F_AE3C_4AB11F80B3C9_.wvu.PrintArea" localSheetId="10" hidden="1">'PLEASE DELETE- Paratransit'!$A$1:$F$11</definedName>
    <definedName name="Z_57A077C3_BEFA_4C6F_AE3C_4AB11F80B3C9_.wvu.PrintTitles" localSheetId="0" hidden="1">'A - Summary'!$1:$2</definedName>
    <definedName name="Z_57A077C3_BEFA_4C6F_AE3C_4AB11F80B3C9_.wvu.PrintTitles" localSheetId="1" hidden="1">'B - BRT'!$1:$4</definedName>
    <definedName name="Z_57A077C3_BEFA_4C6F_AE3C_4AB11F80B3C9_.wvu.PrintTitles" localSheetId="2" hidden="1">'C - Buses'!$1:$4</definedName>
    <definedName name="Z_57A077C3_BEFA_4C6F_AE3C_4AB11F80B3C9_.wvu.PrintTitles" localSheetId="3" hidden="1">'D - CDS'!$1:$4</definedName>
    <definedName name="Z_57A077C3_BEFA_4C6F_AE3C_4AB11F80B3C9_.wvu.PrintTitles" localSheetId="4" hidden="1">'E - Special Tools &amp; Spare Parts'!$1:$4</definedName>
    <definedName name="Z_57A077C3_BEFA_4C6F_AE3C_4AB11F80B3C9_.wvu.PrintTitles" localSheetId="5" hidden="1">'F - Fare Media'!$1:$4</definedName>
    <definedName name="Z_57A077C3_BEFA_4C6F_AE3C_4AB11F80B3C9_.wvu.PrintTitles" localSheetId="6" hidden="1">'G - Fixed Costs'!$1:$4</definedName>
    <definedName name="Z_57A077C3_BEFA_4C6F_AE3C_4AB11F80B3C9_.wvu.PrintTitles" localSheetId="7" hidden="1">'H - Customer Support System'!$1:$2</definedName>
    <definedName name="Z_57A077C3_BEFA_4C6F_AE3C_4AB11F80B3C9_.wvu.PrintTitles" localSheetId="8" hidden="1">'I - Support Services'!$1:$2</definedName>
    <definedName name="Z_57A077C3_BEFA_4C6F_AE3C_4AB11F80B3C9_.wvu.PrintTitles" localSheetId="11" hidden="1">'Optional Equip and Services'!$1:$2</definedName>
    <definedName name="Z_57A077C3_BEFA_4C6F_AE3C_4AB11F80B3C9_.wvu.PrintTitles" localSheetId="10" hidden="1">'PLEASE DELETE- Paratransit'!$1:$4</definedName>
    <definedName name="Z_8B53C89F_0480_4992_8992_B39E0EE88E32_.wvu.Cols" localSheetId="2" hidden="1">'C - Buses'!$H:$H</definedName>
    <definedName name="Z_8B53C89F_0480_4992_8992_B39E0EE88E32_.wvu.PrintArea" localSheetId="0" hidden="1">'A - Summary'!$A$1:$C$37</definedName>
    <definedName name="Z_8B53C89F_0480_4992_8992_B39E0EE88E32_.wvu.PrintArea" localSheetId="1" hidden="1">'B - BRT'!$A$1:$F$21</definedName>
    <definedName name="Z_8B53C89F_0480_4992_8992_B39E0EE88E32_.wvu.PrintArea" localSheetId="2" hidden="1">'C - Buses'!$A$1:$F$37</definedName>
    <definedName name="Z_8B53C89F_0480_4992_8992_B39E0EE88E32_.wvu.PrintArea" localSheetId="3" hidden="1">'D - CDS'!$A$1:$F$19</definedName>
    <definedName name="Z_8B53C89F_0480_4992_8992_B39E0EE88E32_.wvu.PrintArea" localSheetId="4" hidden="1">'E - Special Tools &amp; Spare Parts'!$A$1:$F$16</definedName>
    <definedName name="Z_8B53C89F_0480_4992_8992_B39E0EE88E32_.wvu.PrintArea" localSheetId="5" hidden="1">'F - Fare Media'!$A$1:$F$19</definedName>
    <definedName name="Z_8B53C89F_0480_4992_8992_B39E0EE88E32_.wvu.PrintArea" localSheetId="6" hidden="1">'G - Fixed Costs'!$A$1:$F$16</definedName>
    <definedName name="Z_8B53C89F_0480_4992_8992_B39E0EE88E32_.wvu.PrintArea" localSheetId="7" hidden="1">'H - Customer Support System'!$A$1:$F$14</definedName>
    <definedName name="Z_8B53C89F_0480_4992_8992_B39E0EE88E32_.wvu.PrintArea" localSheetId="8" hidden="1">'I - Support Services'!$A$1:$F$16</definedName>
    <definedName name="Z_8B53C89F_0480_4992_8992_B39E0EE88E32_.wvu.PrintArea" localSheetId="9" hidden="1">'Option 1 - Labor Rates'!$A$1:$D$28</definedName>
    <definedName name="Z_8B53C89F_0480_4992_8992_B39E0EE88E32_.wvu.PrintArea" localSheetId="11" hidden="1">'Optional Equip and Services'!$A$1:$F$13</definedName>
    <definedName name="Z_8B53C89F_0480_4992_8992_B39E0EE88E32_.wvu.PrintArea" localSheetId="10" hidden="1">'PLEASE DELETE- Paratransit'!$A$1:$F$11</definedName>
    <definedName name="Z_8B53C89F_0480_4992_8992_B39E0EE88E32_.wvu.PrintTitles" localSheetId="0" hidden="1">'A - Summary'!$1:$2</definedName>
    <definedName name="Z_8B53C89F_0480_4992_8992_B39E0EE88E32_.wvu.PrintTitles" localSheetId="1" hidden="1">'B - BRT'!$1:$4</definedName>
    <definedName name="Z_8B53C89F_0480_4992_8992_B39E0EE88E32_.wvu.PrintTitles" localSheetId="2" hidden="1">'C - Buses'!$1:$4</definedName>
    <definedName name="Z_8B53C89F_0480_4992_8992_B39E0EE88E32_.wvu.PrintTitles" localSheetId="3" hidden="1">'D - CDS'!$1:$4</definedName>
    <definedName name="Z_8B53C89F_0480_4992_8992_B39E0EE88E32_.wvu.PrintTitles" localSheetId="4" hidden="1">'E - Special Tools &amp; Spare Parts'!$1:$4</definedName>
    <definedName name="Z_8B53C89F_0480_4992_8992_B39E0EE88E32_.wvu.PrintTitles" localSheetId="5" hidden="1">'F - Fare Media'!$1:$4</definedName>
    <definedName name="Z_8B53C89F_0480_4992_8992_B39E0EE88E32_.wvu.PrintTitles" localSheetId="6" hidden="1">'G - Fixed Costs'!$1:$4</definedName>
    <definedName name="Z_8B53C89F_0480_4992_8992_B39E0EE88E32_.wvu.PrintTitles" localSheetId="7" hidden="1">'H - Customer Support System'!$1:$2</definedName>
    <definedName name="Z_8B53C89F_0480_4992_8992_B39E0EE88E32_.wvu.PrintTitles" localSheetId="8" hidden="1">'I - Support Services'!$1:$2</definedName>
    <definedName name="Z_8B53C89F_0480_4992_8992_B39E0EE88E32_.wvu.PrintTitles" localSheetId="11" hidden="1">'Optional Equip and Services'!$1:$2</definedName>
    <definedName name="Z_8B53C89F_0480_4992_8992_B39E0EE88E32_.wvu.PrintTitles" localSheetId="10" hidden="1">'PLEASE DELETE- Paratransit'!$1:$4</definedName>
    <definedName name="Z_AF84D3BC_620A_4C09_B4E1_736BB718B276_.wvu.Cols" localSheetId="2" hidden="1">'C - Buses'!$H:$H</definedName>
    <definedName name="Z_AF84D3BC_620A_4C09_B4E1_736BB718B276_.wvu.PrintArea" localSheetId="0" hidden="1">'A - Summary'!$A$1:$C$37</definedName>
    <definedName name="Z_AF84D3BC_620A_4C09_B4E1_736BB718B276_.wvu.PrintArea" localSheetId="1" hidden="1">'B - BRT'!$A$1:$F$21</definedName>
    <definedName name="Z_AF84D3BC_620A_4C09_B4E1_736BB718B276_.wvu.PrintArea" localSheetId="2" hidden="1">'C - Buses'!$A$1:$F$37</definedName>
    <definedName name="Z_AF84D3BC_620A_4C09_B4E1_736BB718B276_.wvu.PrintArea" localSheetId="3" hidden="1">'D - CDS'!$A$1:$F$19</definedName>
    <definedName name="Z_AF84D3BC_620A_4C09_B4E1_736BB718B276_.wvu.PrintArea" localSheetId="4" hidden="1">'E - Special Tools &amp; Spare Parts'!$A$1:$F$16</definedName>
    <definedName name="Z_AF84D3BC_620A_4C09_B4E1_736BB718B276_.wvu.PrintArea" localSheetId="5" hidden="1">'F - Fare Media'!$A$1:$F$19</definedName>
    <definedName name="Z_AF84D3BC_620A_4C09_B4E1_736BB718B276_.wvu.PrintArea" localSheetId="6" hidden="1">'G - Fixed Costs'!$A$1:$F$16</definedName>
    <definedName name="Z_AF84D3BC_620A_4C09_B4E1_736BB718B276_.wvu.PrintArea" localSheetId="7" hidden="1">'H - Customer Support System'!$A$1:$F$14</definedName>
    <definedName name="Z_AF84D3BC_620A_4C09_B4E1_736BB718B276_.wvu.PrintArea" localSheetId="8" hidden="1">'I - Support Services'!$A$1:$F$16</definedName>
    <definedName name="Z_AF84D3BC_620A_4C09_B4E1_736BB718B276_.wvu.PrintArea" localSheetId="9" hidden="1">'Option 1 - Labor Rates'!$A$1:$D$28</definedName>
    <definedName name="Z_AF84D3BC_620A_4C09_B4E1_736BB718B276_.wvu.PrintArea" localSheetId="11" hidden="1">'Optional Equip and Services'!$A$1:$F$13</definedName>
    <definedName name="Z_AF84D3BC_620A_4C09_B4E1_736BB718B276_.wvu.PrintArea" localSheetId="10" hidden="1">'PLEASE DELETE- Paratransit'!$A$1:$F$11</definedName>
    <definedName name="Z_AF84D3BC_620A_4C09_B4E1_736BB718B276_.wvu.PrintTitles" localSheetId="0" hidden="1">'A - Summary'!$1:$2</definedName>
    <definedName name="Z_AF84D3BC_620A_4C09_B4E1_736BB718B276_.wvu.PrintTitles" localSheetId="1" hidden="1">'B - BRT'!$1:$4</definedName>
    <definedName name="Z_AF84D3BC_620A_4C09_B4E1_736BB718B276_.wvu.PrintTitles" localSheetId="2" hidden="1">'C - Buses'!$1:$4</definedName>
    <definedName name="Z_AF84D3BC_620A_4C09_B4E1_736BB718B276_.wvu.PrintTitles" localSheetId="3" hidden="1">'D - CDS'!$1:$4</definedName>
    <definedName name="Z_AF84D3BC_620A_4C09_B4E1_736BB718B276_.wvu.PrintTitles" localSheetId="4" hidden="1">'E - Special Tools &amp; Spare Parts'!$1:$4</definedName>
    <definedName name="Z_AF84D3BC_620A_4C09_B4E1_736BB718B276_.wvu.PrintTitles" localSheetId="5" hidden="1">'F - Fare Media'!$1:$4</definedName>
    <definedName name="Z_AF84D3BC_620A_4C09_B4E1_736BB718B276_.wvu.PrintTitles" localSheetId="6" hidden="1">'G - Fixed Costs'!$1:$4</definedName>
    <definedName name="Z_AF84D3BC_620A_4C09_B4E1_736BB718B276_.wvu.PrintTitles" localSheetId="7" hidden="1">'H - Customer Support System'!$1:$2</definedName>
    <definedName name="Z_AF84D3BC_620A_4C09_B4E1_736BB718B276_.wvu.PrintTitles" localSheetId="8" hidden="1">'I - Support Services'!$1:$2</definedName>
    <definedName name="Z_AF84D3BC_620A_4C09_B4E1_736BB718B276_.wvu.PrintTitles" localSheetId="11" hidden="1">'Optional Equip and Services'!$1:$2</definedName>
    <definedName name="Z_AF84D3BC_620A_4C09_B4E1_736BB718B276_.wvu.PrintTitles" localSheetId="10" hidden="1">'PLEASE DELETE- Paratransit'!$1:$4</definedName>
    <definedName name="Z_DFB87C50_1A4E_4DF2_9B2B_09CF9D7F14D8_.wvu.Cols" localSheetId="2" hidden="1">'C - Buses'!$H:$H</definedName>
    <definedName name="Z_DFB87C50_1A4E_4DF2_9B2B_09CF9D7F14D8_.wvu.PrintArea" localSheetId="0" hidden="1">'A - Summary'!$A$1:$C$37</definedName>
    <definedName name="Z_DFB87C50_1A4E_4DF2_9B2B_09CF9D7F14D8_.wvu.PrintArea" localSheetId="1" hidden="1">'B - BRT'!$A$1:$F$21</definedName>
    <definedName name="Z_DFB87C50_1A4E_4DF2_9B2B_09CF9D7F14D8_.wvu.PrintArea" localSheetId="2" hidden="1">'C - Buses'!$A$1:$F$37</definedName>
    <definedName name="Z_DFB87C50_1A4E_4DF2_9B2B_09CF9D7F14D8_.wvu.PrintArea" localSheetId="3" hidden="1">'D - CDS'!$A$1:$F$19</definedName>
    <definedName name="Z_DFB87C50_1A4E_4DF2_9B2B_09CF9D7F14D8_.wvu.PrintArea" localSheetId="4" hidden="1">'E - Special Tools &amp; Spare Parts'!$A$1:$F$16</definedName>
    <definedName name="Z_DFB87C50_1A4E_4DF2_9B2B_09CF9D7F14D8_.wvu.PrintArea" localSheetId="5" hidden="1">'F - Fare Media'!$A$1:$F$19</definedName>
    <definedName name="Z_DFB87C50_1A4E_4DF2_9B2B_09CF9D7F14D8_.wvu.PrintArea" localSheetId="6" hidden="1">'G - Fixed Costs'!$A$1:$F$16</definedName>
    <definedName name="Z_DFB87C50_1A4E_4DF2_9B2B_09CF9D7F14D8_.wvu.PrintArea" localSheetId="7" hidden="1">'H - Customer Support System'!$A$1:$F$14</definedName>
    <definedName name="Z_DFB87C50_1A4E_4DF2_9B2B_09CF9D7F14D8_.wvu.PrintArea" localSheetId="8" hidden="1">'I - Support Services'!$A$1:$F$16</definedName>
    <definedName name="Z_DFB87C50_1A4E_4DF2_9B2B_09CF9D7F14D8_.wvu.PrintArea" localSheetId="9" hidden="1">'Option 1 - Labor Rates'!$A$1:$D$28</definedName>
    <definedName name="Z_DFB87C50_1A4E_4DF2_9B2B_09CF9D7F14D8_.wvu.PrintArea" localSheetId="11" hidden="1">'Optional Equip and Services'!$A$1:$F$30</definedName>
    <definedName name="Z_DFB87C50_1A4E_4DF2_9B2B_09CF9D7F14D8_.wvu.PrintArea" localSheetId="10" hidden="1">'PLEASE DELETE- Paratransit'!$A$1:$F$11</definedName>
    <definedName name="Z_DFB87C50_1A4E_4DF2_9B2B_09CF9D7F14D8_.wvu.PrintTitles" localSheetId="0" hidden="1">'A - Summary'!$1:$2</definedName>
    <definedName name="Z_DFB87C50_1A4E_4DF2_9B2B_09CF9D7F14D8_.wvu.PrintTitles" localSheetId="1" hidden="1">'B - BRT'!$1:$4</definedName>
    <definedName name="Z_DFB87C50_1A4E_4DF2_9B2B_09CF9D7F14D8_.wvu.PrintTitles" localSheetId="2" hidden="1">'C - Buses'!$1:$4</definedName>
    <definedName name="Z_DFB87C50_1A4E_4DF2_9B2B_09CF9D7F14D8_.wvu.PrintTitles" localSheetId="3" hidden="1">'D - CDS'!$1:$4</definedName>
    <definedName name="Z_DFB87C50_1A4E_4DF2_9B2B_09CF9D7F14D8_.wvu.PrintTitles" localSheetId="4" hidden="1">'E - Special Tools &amp; Spare Parts'!$1:$4</definedName>
    <definedName name="Z_DFB87C50_1A4E_4DF2_9B2B_09CF9D7F14D8_.wvu.PrintTitles" localSheetId="5" hidden="1">'F - Fare Media'!$1:$4</definedName>
    <definedName name="Z_DFB87C50_1A4E_4DF2_9B2B_09CF9D7F14D8_.wvu.PrintTitles" localSheetId="6" hidden="1">'G - Fixed Costs'!$1:$4</definedName>
    <definedName name="Z_DFB87C50_1A4E_4DF2_9B2B_09CF9D7F14D8_.wvu.PrintTitles" localSheetId="7" hidden="1">'H - Customer Support System'!$1:$2</definedName>
    <definedName name="Z_DFB87C50_1A4E_4DF2_9B2B_09CF9D7F14D8_.wvu.PrintTitles" localSheetId="8" hidden="1">'I - Support Services'!$1:$2</definedName>
    <definedName name="Z_DFB87C50_1A4E_4DF2_9B2B_09CF9D7F14D8_.wvu.PrintTitles" localSheetId="11" hidden="1">'Optional Equip and Services'!$1:$2</definedName>
    <definedName name="Z_DFB87C50_1A4E_4DF2_9B2B_09CF9D7F14D8_.wvu.PrintTitles" localSheetId="10" hidden="1">'PLEASE DELETE- Paratransit'!$1:$4</definedName>
    <definedName name="Z_EA1BD36C_5E13_4AF8_BA7A_C27AFB69CFA1_.wvu.Cols" localSheetId="2" hidden="1">'C - Buses'!$H:$H</definedName>
    <definedName name="Z_EA1BD36C_5E13_4AF8_BA7A_C27AFB69CFA1_.wvu.PrintArea" localSheetId="0" hidden="1">'A - Summary'!$A$1:$C$37</definedName>
    <definedName name="Z_EA1BD36C_5E13_4AF8_BA7A_C27AFB69CFA1_.wvu.PrintArea" localSheetId="1" hidden="1">'B - BRT'!$A$1:$F$21</definedName>
    <definedName name="Z_EA1BD36C_5E13_4AF8_BA7A_C27AFB69CFA1_.wvu.PrintArea" localSheetId="2" hidden="1">'C - Buses'!$A$1:$F$37</definedName>
    <definedName name="Z_EA1BD36C_5E13_4AF8_BA7A_C27AFB69CFA1_.wvu.PrintArea" localSheetId="3" hidden="1">'D - CDS'!$A$1:$F$19</definedName>
    <definedName name="Z_EA1BD36C_5E13_4AF8_BA7A_C27AFB69CFA1_.wvu.PrintArea" localSheetId="4" hidden="1">'E - Special Tools &amp; Spare Parts'!$A$1:$F$16</definedName>
    <definedName name="Z_EA1BD36C_5E13_4AF8_BA7A_C27AFB69CFA1_.wvu.PrintArea" localSheetId="5" hidden="1">'F - Fare Media'!$A$1:$F$19</definedName>
    <definedName name="Z_EA1BD36C_5E13_4AF8_BA7A_C27AFB69CFA1_.wvu.PrintArea" localSheetId="6" hidden="1">'G - Fixed Costs'!$A$1:$F$16</definedName>
    <definedName name="Z_EA1BD36C_5E13_4AF8_BA7A_C27AFB69CFA1_.wvu.PrintArea" localSheetId="7" hidden="1">'H - Customer Support System'!$A$1:$F$14</definedName>
    <definedName name="Z_EA1BD36C_5E13_4AF8_BA7A_C27AFB69CFA1_.wvu.PrintArea" localSheetId="8" hidden="1">'I - Support Services'!$A$1:$F$16</definedName>
    <definedName name="Z_EA1BD36C_5E13_4AF8_BA7A_C27AFB69CFA1_.wvu.PrintArea" localSheetId="9" hidden="1">'Option 1 - Labor Rates'!$A$1:$D$28</definedName>
    <definedName name="Z_EA1BD36C_5E13_4AF8_BA7A_C27AFB69CFA1_.wvu.PrintArea" localSheetId="11" hidden="1">'Optional Equip and Services'!$A$1:$F$30</definedName>
    <definedName name="Z_EA1BD36C_5E13_4AF8_BA7A_C27AFB69CFA1_.wvu.PrintArea" localSheetId="10" hidden="1">'PLEASE DELETE- Paratransit'!$A$1:$F$11</definedName>
    <definedName name="Z_EA1BD36C_5E13_4AF8_BA7A_C27AFB69CFA1_.wvu.PrintTitles" localSheetId="0" hidden="1">'A - Summary'!$1:$2</definedName>
    <definedName name="Z_EA1BD36C_5E13_4AF8_BA7A_C27AFB69CFA1_.wvu.PrintTitles" localSheetId="1" hidden="1">'B - BRT'!$1:$4</definedName>
    <definedName name="Z_EA1BD36C_5E13_4AF8_BA7A_C27AFB69CFA1_.wvu.PrintTitles" localSheetId="2" hidden="1">'C - Buses'!$1:$4</definedName>
    <definedName name="Z_EA1BD36C_5E13_4AF8_BA7A_C27AFB69CFA1_.wvu.PrintTitles" localSheetId="3" hidden="1">'D - CDS'!$1:$4</definedName>
    <definedName name="Z_EA1BD36C_5E13_4AF8_BA7A_C27AFB69CFA1_.wvu.PrintTitles" localSheetId="4" hidden="1">'E - Special Tools &amp; Spare Parts'!$1:$4</definedName>
    <definedName name="Z_EA1BD36C_5E13_4AF8_BA7A_C27AFB69CFA1_.wvu.PrintTitles" localSheetId="5" hidden="1">'F - Fare Media'!$1:$4</definedName>
    <definedName name="Z_EA1BD36C_5E13_4AF8_BA7A_C27AFB69CFA1_.wvu.PrintTitles" localSheetId="6" hidden="1">'G - Fixed Costs'!$1:$4</definedName>
    <definedName name="Z_EA1BD36C_5E13_4AF8_BA7A_C27AFB69CFA1_.wvu.PrintTitles" localSheetId="7" hidden="1">'H - Customer Support System'!$1:$2</definedName>
    <definedName name="Z_EA1BD36C_5E13_4AF8_BA7A_C27AFB69CFA1_.wvu.PrintTitles" localSheetId="8" hidden="1">'I - Support Services'!$1:$2</definedName>
    <definedName name="Z_EA1BD36C_5E13_4AF8_BA7A_C27AFB69CFA1_.wvu.PrintTitles" localSheetId="11" hidden="1">'Optional Equip and Services'!$1:$2</definedName>
    <definedName name="Z_EA1BD36C_5E13_4AF8_BA7A_C27AFB69CFA1_.wvu.PrintTitles" localSheetId="10" hidden="1">'PLEASE DELETE- Paratransit'!$1:$4</definedName>
  </definedNames>
  <calcPr calcId="145621"/>
  <customWorkbookViews>
    <customWorkbookView name="clrocha - Personal View" guid="{02E3BF03-B663-4A9A-B589-98076ED1A95C}" mergeInterval="0" personalView="1" maximized="1" windowWidth="1362" windowHeight="523" tabRatio="909" activeSheetId="3"/>
    <customWorkbookView name="Greg.Lassiter - Personal View" guid="{DFB87C50-1A4E-4DF2-9B2B-09CF9D7F14D8}" mergeInterval="0" personalView="1" maximized="1" windowWidth="1596" windowHeight="675" tabRatio="909" activeSheetId="12"/>
    <customWorkbookView name="User - Personal View" guid="{EA1BD36C-5E13-4AF8-BA7A-C27AFB69CFA1}" mergeInterval="0" personalView="1" maximized="1" windowWidth="1362" windowHeight="543" tabRatio="909" activeSheetId="12" showComments="commIndAndComment"/>
    <customWorkbookView name="Chua, Marie - Personal View" guid="{AF84D3BC-620A-4C09-B4E1-736BB718B276}" mergeInterval="0" personalView="1" maximized="1" xWindow="1" yWindow="1" windowWidth="1362" windowHeight="548" tabRatio="909" activeSheetId="13"/>
    <customWorkbookView name="Havyer, Carly - Personal View" guid="{57A077C3-BEFA-4C6F-AE3C-4AB11F80B3C9}" mergeInterval="0" personalView="1" maximized="1" xWindow="1" yWindow="1" windowWidth="1276" windowHeight="580" tabRatio="909" activeSheetId="7"/>
    <customWorkbookView name="Anderson, Bill - Personal View" guid="{456773D8-7986-455A-ADD8-11EC6FAEE885}" mergeInterval="0" personalView="1" maximized="1" xWindow="1" yWindow="1" windowWidth="1676" windowHeight="788" tabRatio="909" activeSheetId="9"/>
    <customWorkbookView name="Bill - Personal View" guid="{8B53C89F-0480-4992-8992-B39E0EE88E32}" mergeInterval="0" personalView="1" maximized="1" xWindow="1" yWindow="1" windowWidth="1276" windowHeight="580" tabRatio="909" activeSheetId="3"/>
  </customWorkbookViews>
</workbook>
</file>

<file path=xl/calcChain.xml><?xml version="1.0" encoding="utf-8"?>
<calcChain xmlns="http://schemas.openxmlformats.org/spreadsheetml/2006/main">
  <c r="F27" i="12" l="1"/>
  <c r="F26" i="12"/>
  <c r="F25" i="12"/>
  <c r="F23" i="12"/>
  <c r="F21" i="12"/>
  <c r="F22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6" i="5"/>
  <c r="F12" i="6"/>
  <c r="F10" i="6"/>
  <c r="F8" i="6"/>
  <c r="F7" i="6"/>
  <c r="F6" i="6"/>
  <c r="F11" i="2" l="1"/>
  <c r="F9" i="2"/>
  <c r="B5" i="1"/>
  <c r="F11" i="10"/>
  <c r="F10" i="10"/>
  <c r="F9" i="10"/>
  <c r="F8" i="10"/>
  <c r="F7" i="10"/>
  <c r="F9" i="9"/>
  <c r="B14" i="7"/>
  <c r="B15" i="7" s="1"/>
  <c r="B17" i="7" s="1"/>
  <c r="B8" i="6"/>
  <c r="B7" i="6"/>
  <c r="B15" i="5"/>
  <c r="B14" i="5"/>
  <c r="B10" i="6" s="1"/>
  <c r="B13" i="5"/>
  <c r="B32" i="3"/>
  <c r="B31" i="3"/>
  <c r="B30" i="3"/>
  <c r="B29" i="3"/>
  <c r="B28" i="3"/>
  <c r="C27" i="3"/>
  <c r="C26" i="3"/>
  <c r="B27" i="3"/>
  <c r="B26" i="3"/>
  <c r="B25" i="3"/>
  <c r="B24" i="3"/>
  <c r="B17" i="2"/>
  <c r="B16" i="2"/>
  <c r="B15" i="2"/>
  <c r="B19" i="1"/>
  <c r="B9" i="1"/>
  <c r="D21" i="3"/>
  <c r="D22" i="3"/>
  <c r="D17" i="2"/>
  <c r="F17" i="2" s="1"/>
  <c r="B11" i="1"/>
  <c r="F14" i="8"/>
  <c r="F13" i="8"/>
  <c r="F12" i="8"/>
  <c r="F11" i="8"/>
  <c r="F10" i="8"/>
  <c r="F9" i="8"/>
  <c r="F8" i="8"/>
  <c r="F7" i="8"/>
  <c r="F6" i="8"/>
  <c r="F11" i="7"/>
  <c r="F12" i="10"/>
  <c r="F6" i="10"/>
  <c r="A7" i="9" l="1"/>
  <c r="F19" i="3"/>
  <c r="D30" i="3"/>
  <c r="F30" i="3" s="1"/>
  <c r="C30" i="3"/>
  <c r="F10" i="3"/>
  <c r="F5" i="10"/>
  <c r="F13" i="10" s="1"/>
  <c r="D31" i="3"/>
  <c r="F31" i="3" s="1"/>
  <c r="C31" i="3"/>
  <c r="A7" i="12"/>
  <c r="A7" i="7"/>
  <c r="A8" i="7" s="1"/>
  <c r="F10" i="7"/>
  <c r="F9" i="7"/>
  <c r="F8" i="7"/>
  <c r="F7" i="7"/>
  <c r="F13" i="7"/>
  <c r="F12" i="7"/>
  <c r="F16" i="3"/>
  <c r="F18" i="3"/>
  <c r="D26" i="3"/>
  <c r="F26" i="3" s="1"/>
  <c r="D25" i="3"/>
  <c r="F25" i="3" s="1"/>
  <c r="D32" i="3"/>
  <c r="F32" i="3" s="1"/>
  <c r="C32" i="3"/>
  <c r="F17" i="3"/>
  <c r="F15" i="3"/>
  <c r="F14" i="3"/>
  <c r="C25" i="3"/>
  <c r="F7" i="2"/>
  <c r="F11" i="3"/>
  <c r="D28" i="3"/>
  <c r="F28" i="3" s="1"/>
  <c r="D27" i="3"/>
  <c r="A1" i="9"/>
  <c r="A1" i="8"/>
  <c r="A1" i="7"/>
  <c r="A1" i="6"/>
  <c r="A1" i="5"/>
  <c r="A1" i="3"/>
  <c r="C14" i="5"/>
  <c r="C13" i="5"/>
  <c r="F8" i="9"/>
  <c r="F7" i="9"/>
  <c r="D29" i="3"/>
  <c r="F29" i="3" s="1"/>
  <c r="C29" i="3"/>
  <c r="C28" i="3"/>
  <c r="F13" i="3"/>
  <c r="F12" i="3"/>
  <c r="F9" i="3"/>
  <c r="A7" i="3"/>
  <c r="F16" i="7"/>
  <c r="F15" i="7"/>
  <c r="D10" i="2"/>
  <c r="F10" i="2" s="1"/>
  <c r="A9" i="7" l="1"/>
  <c r="A10" i="7" s="1"/>
  <c r="A8" i="3"/>
  <c r="F22" i="3"/>
  <c r="A8" i="12"/>
  <c r="F8" i="3"/>
  <c r="A11" i="7" l="1"/>
  <c r="A12" i="7" s="1"/>
  <c r="A13" i="7" s="1"/>
  <c r="A9" i="3"/>
  <c r="A10" i="3" s="1"/>
  <c r="A9" i="12"/>
  <c r="A6" i="10"/>
  <c r="A7" i="10" l="1"/>
  <c r="A8" i="10" s="1"/>
  <c r="A9" i="10" s="1"/>
  <c r="A14" i="7"/>
  <c r="A15" i="7" s="1"/>
  <c r="A16" i="7" s="1"/>
  <c r="A17" i="7" s="1"/>
  <c r="A18" i="7" s="1"/>
  <c r="A11" i="3"/>
  <c r="A12" i="3" s="1"/>
  <c r="A13" i="3" s="1"/>
  <c r="A10" i="12"/>
  <c r="A11" i="12" s="1"/>
  <c r="F8" i="2"/>
  <c r="D13" i="2"/>
  <c r="D16" i="2" s="1"/>
  <c r="F16" i="2" s="1"/>
  <c r="F27" i="3"/>
  <c r="D24" i="3"/>
  <c r="C24" i="3"/>
  <c r="F6" i="7"/>
  <c r="F10" i="9"/>
  <c r="A7" i="11"/>
  <c r="F6" i="3"/>
  <c r="C15" i="2"/>
  <c r="B17" i="1"/>
  <c r="F6" i="2"/>
  <c r="F7" i="3"/>
  <c r="F21" i="3"/>
  <c r="A7" i="1"/>
  <c r="A35" i="3" s="1"/>
  <c r="D15" i="2"/>
  <c r="F15" i="2" s="1"/>
  <c r="F6" i="9"/>
  <c r="F14" i="7"/>
  <c r="F17" i="7"/>
  <c r="F8" i="5"/>
  <c r="F9" i="5"/>
  <c r="F11" i="5"/>
  <c r="D13" i="5"/>
  <c r="F13" i="5" s="1"/>
  <c r="D14" i="5"/>
  <c r="D15" i="5"/>
  <c r="F15" i="5" s="1"/>
  <c r="B15" i="1"/>
  <c r="B13" i="1"/>
  <c r="B7" i="1"/>
  <c r="A19" i="2"/>
  <c r="A7" i="6"/>
  <c r="A8" i="6" s="1"/>
  <c r="A11" i="5"/>
  <c r="A13" i="5" s="1"/>
  <c r="A7" i="2" l="1"/>
  <c r="A10" i="10"/>
  <c r="A11" i="10" s="1"/>
  <c r="A12" i="12"/>
  <c r="A9" i="1"/>
  <c r="A14" i="3"/>
  <c r="A15" i="3" s="1"/>
  <c r="F13" i="2"/>
  <c r="A8" i="11"/>
  <c r="F11" i="9"/>
  <c r="C17" i="1" s="1"/>
  <c r="F18" i="7"/>
  <c r="C13" i="1" s="1"/>
  <c r="A7" i="8"/>
  <c r="A10" i="6"/>
  <c r="A12" i="6" s="1"/>
  <c r="A13" i="6" s="1"/>
  <c r="F14" i="5"/>
  <c r="A14" i="5"/>
  <c r="A15" i="5" s="1"/>
  <c r="A16" i="5" s="1"/>
  <c r="F24" i="3"/>
  <c r="F16" i="5" l="1"/>
  <c r="C9" i="1" s="1"/>
  <c r="F18" i="2"/>
  <c r="C5" i="1" s="1"/>
  <c r="A8" i="2"/>
  <c r="A11" i="1"/>
  <c r="A14" i="6" s="1"/>
  <c r="A17" i="5"/>
  <c r="A13" i="12"/>
  <c r="A12" i="10"/>
  <c r="A13" i="10" s="1"/>
  <c r="A13" i="1"/>
  <c r="A19" i="7" s="1"/>
  <c r="A16" i="3"/>
  <c r="A17" i="3" s="1"/>
  <c r="A18" i="3" s="1"/>
  <c r="A19" i="3" s="1"/>
  <c r="A9" i="11"/>
  <c r="A10" i="11" s="1"/>
  <c r="A8" i="9"/>
  <c r="F34" i="3"/>
  <c r="C7" i="1" s="1"/>
  <c r="A9" i="2" l="1"/>
  <c r="A10" i="2" s="1"/>
  <c r="A11" i="2" s="1"/>
  <c r="A15" i="1"/>
  <c r="A16" i="8" s="1"/>
  <c r="A14" i="12"/>
  <c r="A15" i="12" s="1"/>
  <c r="A16" i="12" s="1"/>
  <c r="A9" i="9"/>
  <c r="A10" i="9" s="1"/>
  <c r="A21" i="3"/>
  <c r="A22" i="3" s="1"/>
  <c r="A11" i="11"/>
  <c r="A12" i="11" s="1"/>
  <c r="A8" i="8"/>
  <c r="A9" i="8" s="1"/>
  <c r="A17" i="1"/>
  <c r="A12" i="9" s="1"/>
  <c r="F15" i="8"/>
  <c r="C15" i="1" s="1"/>
  <c r="A17" i="12" l="1"/>
  <c r="A18" i="12" s="1"/>
  <c r="A13" i="2"/>
  <c r="A15" i="2" s="1"/>
  <c r="A24" i="3"/>
  <c r="A13" i="11"/>
  <c r="A11" i="9"/>
  <c r="A10" i="8"/>
  <c r="A11" i="8" s="1"/>
  <c r="A19" i="1"/>
  <c r="A14" i="10" s="1"/>
  <c r="F13" i="6"/>
  <c r="C11" i="1" s="1"/>
  <c r="A19" i="12" l="1"/>
  <c r="A20" i="12" s="1"/>
  <c r="A21" i="12" s="1"/>
  <c r="A22" i="12" s="1"/>
  <c r="A23" i="12" s="1"/>
  <c r="A25" i="3"/>
  <c r="A26" i="3" s="1"/>
  <c r="A27" i="3" s="1"/>
  <c r="A14" i="11"/>
  <c r="C19" i="1"/>
  <c r="C21" i="1" s="1"/>
  <c r="A12" i="8"/>
  <c r="A13" i="8" s="1"/>
  <c r="A21" i="1"/>
  <c r="A16" i="2"/>
  <c r="A14" i="8" l="1"/>
  <c r="A15" i="8" s="1"/>
  <c r="A15" i="11"/>
  <c r="A16" i="11" s="1"/>
  <c r="A17" i="11" s="1"/>
  <c r="A17" i="2"/>
  <c r="A18" i="2" s="1"/>
  <c r="A28" i="3"/>
  <c r="A29" i="3" s="1"/>
  <c r="A30" i="3" s="1"/>
  <c r="A31" i="3" s="1"/>
  <c r="A19" i="11" l="1"/>
  <c r="A32" i="3"/>
  <c r="A34" i="3" s="1"/>
  <c r="A20" i="11"/>
  <c r="A21" i="11" s="1"/>
  <c r="A22" i="11" l="1"/>
  <c r="A23" i="11" s="1"/>
  <c r="A24" i="11"/>
  <c r="A25" i="11" s="1"/>
  <c r="A26" i="11" s="1"/>
  <c r="A27" i="11" s="1"/>
  <c r="A28" i="11" s="1"/>
</calcChain>
</file>

<file path=xl/sharedStrings.xml><?xml version="1.0" encoding="utf-8"?>
<sst xmlns="http://schemas.openxmlformats.org/spreadsheetml/2006/main" count="255" uniqueCount="157">
  <si>
    <t>Item</t>
  </si>
  <si>
    <t>Description</t>
  </si>
  <si>
    <t>Date</t>
  </si>
  <si>
    <t>Signature</t>
  </si>
  <si>
    <t>Title</t>
  </si>
  <si>
    <t>Quantity</t>
  </si>
  <si>
    <t>Unit Price</t>
  </si>
  <si>
    <t>Item Total</t>
  </si>
  <si>
    <t>BASE SYSTEM</t>
  </si>
  <si>
    <t>Spare Parts</t>
  </si>
  <si>
    <t>Equipment</t>
  </si>
  <si>
    <t>Test Equipment</t>
  </si>
  <si>
    <t>Program Management</t>
  </si>
  <si>
    <t>Training</t>
  </si>
  <si>
    <t>LS</t>
  </si>
  <si>
    <t>Communications</t>
  </si>
  <si>
    <t>Proposer</t>
  </si>
  <si>
    <t>Hourly rates for additional services after contract award (not included in total price)</t>
  </si>
  <si>
    <t>Hourly Rate</t>
  </si>
  <si>
    <t>Annual Escalation</t>
  </si>
  <si>
    <t>Optional Contract Labor, Hourly Rates</t>
  </si>
  <si>
    <t>Software Programming</t>
  </si>
  <si>
    <t>Mechanical Hardware Design Engineering</t>
  </si>
  <si>
    <t>Electrical Hardware Design Engineering</t>
  </si>
  <si>
    <t>Documentation Development</t>
  </si>
  <si>
    <t>Factory Qualification Testing</t>
  </si>
  <si>
    <t>Training Development</t>
  </si>
  <si>
    <t>Shop Labor</t>
  </si>
  <si>
    <t>Project Manager</t>
  </si>
  <si>
    <t>Project Engineer</t>
  </si>
  <si>
    <t>Field Electronic Technician</t>
  </si>
  <si>
    <t>Software and System Engineer</t>
  </si>
  <si>
    <t>Total Cost</t>
  </si>
  <si>
    <t>Base Qty.</t>
  </si>
  <si>
    <t>Communications and Power Hardware and Materials</t>
  </si>
  <si>
    <t>Network Infrastructure</t>
  </si>
  <si>
    <t>Other</t>
  </si>
  <si>
    <t>Warranty and Maintenance</t>
  </si>
  <si>
    <t>Installation</t>
  </si>
  <si>
    <t>Item Total*</t>
  </si>
  <si>
    <t>Fixed Costs</t>
  </si>
  <si>
    <t>*LS = Lump Sum</t>
  </si>
  <si>
    <t>TOTAL BASE SYSTEM COST</t>
  </si>
  <si>
    <t>Name</t>
  </si>
  <si>
    <t>Licenses and Permits required by Governmental Authority</t>
  </si>
  <si>
    <t>Fare Media</t>
  </si>
  <si>
    <t>Form A - Summary</t>
  </si>
  <si>
    <t>Form O1</t>
  </si>
  <si>
    <t>Station Network Hardware</t>
  </si>
  <si>
    <t>Form B - BRT Stations</t>
  </si>
  <si>
    <t>Recommended Spare Parts (attach List and Quantities)</t>
  </si>
  <si>
    <t>Test Lab Equipment</t>
  </si>
  <si>
    <t>Design Reviews</t>
  </si>
  <si>
    <t>Factory Acceptance Testing</t>
  </si>
  <si>
    <t>Post-Installation Testing</t>
  </si>
  <si>
    <t>Manuals</t>
  </si>
  <si>
    <t>Intellectual Property Deliverables</t>
  </si>
  <si>
    <t>Form C - Buses</t>
  </si>
  <si>
    <t>Platform Validators</t>
  </si>
  <si>
    <t>Smart Card Support Equipment</t>
  </si>
  <si>
    <t>MVMs</t>
  </si>
  <si>
    <t>Validating Fareboxes</t>
  </si>
  <si>
    <t>Spare Validating Fareboxes</t>
  </si>
  <si>
    <t>Spare Cashboxes - Validating Fareboxes</t>
  </si>
  <si>
    <t>Portable Data Unit - Validating Fareboxes</t>
  </si>
  <si>
    <t>Price Schedule Form</t>
  </si>
  <si>
    <t>Option 1 - Contractor Labor Rates</t>
  </si>
  <si>
    <t>Stand Alone Processsors</t>
  </si>
  <si>
    <t>Spare Stand Alone Processors</t>
  </si>
  <si>
    <t>Vehicle Data Communications</t>
  </si>
  <si>
    <t>HFITs</t>
  </si>
  <si>
    <t>HFIT Docking Stations</t>
  </si>
  <si>
    <t>MVM Receipt Stock</t>
  </si>
  <si>
    <t>Receipt Stock for APOSs (Rolls)</t>
  </si>
  <si>
    <t>Receipt Stock for HFITs (Rolls)</t>
  </si>
  <si>
    <t>Admin POS</t>
  </si>
  <si>
    <t>Long Term Contactless Fare Media</t>
  </si>
  <si>
    <t>Roll Stock LUM</t>
  </si>
  <si>
    <t>Adhesive Fare Media</t>
  </si>
  <si>
    <t>Stand Alone Vaulting Stations- Validating Fareboxes</t>
  </si>
  <si>
    <t>Through the Wall Vaulting Stations- Validating Fareboxes</t>
  </si>
  <si>
    <t>System Warranty - Hardware - Monthly</t>
  </si>
  <si>
    <t>System Warranty - Software - Monthly</t>
  </si>
  <si>
    <t>Bus Facility Communications including Wireless Access Points as required</t>
  </si>
  <si>
    <t>Implementation/Installation Tasks</t>
  </si>
  <si>
    <t>Monthly CDS Hosting Fee</t>
  </si>
  <si>
    <t>Test Lab</t>
  </si>
  <si>
    <t xml:space="preserve">Portable Test Equipment per Facility (attach List and Quantities) </t>
  </si>
  <si>
    <t>Die Cut Limited Use Media (LUM)</t>
  </si>
  <si>
    <t>Employee Media</t>
  </si>
  <si>
    <t>Bonds</t>
  </si>
  <si>
    <t>Retail Sales Service - Monthly - Years 1-5</t>
  </si>
  <si>
    <t>CTDOT NFTS</t>
  </si>
  <si>
    <t>Extended System Administration Services - 2 year period</t>
  </si>
  <si>
    <t>Form E - Special Tools and Spare Parts</t>
  </si>
  <si>
    <t>Form F - Fare Media</t>
  </si>
  <si>
    <t>Form G - Fixed Costs</t>
  </si>
  <si>
    <t>Form H - Customer Support System</t>
  </si>
  <si>
    <t>Form I - Support Services</t>
  </si>
  <si>
    <t>Fees</t>
  </si>
  <si>
    <t>Form D - Central Data System</t>
  </si>
  <si>
    <t>Section</t>
  </si>
  <si>
    <t>15.2.1</t>
  </si>
  <si>
    <t>15.2.2</t>
  </si>
  <si>
    <t>Non-Registering Fareboxes</t>
  </si>
  <si>
    <t>Spare Non-Registering Fareboxes</t>
  </si>
  <si>
    <t>Vaulting System - Non-Registering Fareboxes</t>
  </si>
  <si>
    <t>Spare Cashboxes - Non-Registering Fareboxes</t>
  </si>
  <si>
    <t>25.7.3</t>
  </si>
  <si>
    <t>25.7.2</t>
  </si>
  <si>
    <t>25.7.1</t>
  </si>
  <si>
    <t>ITP</t>
  </si>
  <si>
    <t>SLA</t>
  </si>
  <si>
    <t>19.4.1</t>
  </si>
  <si>
    <t>Mobile Ticketing Software - Complete</t>
  </si>
  <si>
    <t>Other Necessary Customer Support System Equipment (Attach List)</t>
  </si>
  <si>
    <t>Extended Hardware Warranty Services - All Levels, after warranty - 2 year period</t>
  </si>
  <si>
    <t xml:space="preserve">Extended CDS Hosting Services - 2 year period </t>
  </si>
  <si>
    <t xml:space="preserve">CDS Migration </t>
  </si>
  <si>
    <t xml:space="preserve">Extended Web Portal Hosting Services - 2 year period </t>
  </si>
  <si>
    <t xml:space="preserve">Extended Retail Sales Services - 2 year period </t>
  </si>
  <si>
    <t xml:space="preserve">Extended (Post Warranty) Software Support Services - 2 year period </t>
  </si>
  <si>
    <t xml:space="preserve">Extended Onsite Maintenance Services - 2 year period </t>
  </si>
  <si>
    <t xml:space="preserve">Extended Revenue Services - 2 year period </t>
  </si>
  <si>
    <t xml:space="preserve">Maintenance Services - Level 1, during warranty </t>
  </si>
  <si>
    <t xml:space="preserve">Maintenance Services - Level 1, after warranty - 2 year period </t>
  </si>
  <si>
    <t xml:space="preserve">Maintenance Services - Level 2, during warranty </t>
  </si>
  <si>
    <t xml:space="preserve">Maintenance Services - Level 2, after warranty - 2 year period </t>
  </si>
  <si>
    <t xml:space="preserve">Maintenance Services - Level 3, after warranty - 2 year period </t>
  </si>
  <si>
    <t xml:space="preserve">Additional Fare Media </t>
  </si>
  <si>
    <t>39.10</t>
  </si>
  <si>
    <t>TBD</t>
  </si>
  <si>
    <t xml:space="preserve">Sets of Special Tools (attach List and Quantities) </t>
  </si>
  <si>
    <t>Mobile Ticketing Transaction Cost per Ticket Sale - Year 1 (Pro-rated as necessary)</t>
  </si>
  <si>
    <t>Mobile Ticketing Transaction Cost per Ticket Sale - Year 5 (Pro-rated as necessary)</t>
  </si>
  <si>
    <t>Mobile Ticketing Transaction Cost per Ticket Sale - Year 2 (Pro-rated as necessary)</t>
  </si>
  <si>
    <t>Mobile Ticketing Transaction Cost per Ticket Sale - Year 3 (Pro-rated as necessary)</t>
  </si>
  <si>
    <t>Mobile Ticketing Transaction Cost per Ticket Sale - Year 4 (Pro-rated as necessary)</t>
  </si>
  <si>
    <t>Extended On-Site Technical Support (60-day periods)</t>
  </si>
  <si>
    <t>Primary CDS Hardware and Software - Hosted Operation</t>
  </si>
  <si>
    <t>Test CDS Hardware and Software - Hosted Operation</t>
  </si>
  <si>
    <t>Garage Computer System - Hardware and Software</t>
  </si>
  <si>
    <t>Farebox Magnetic Ticket Stock</t>
  </si>
  <si>
    <t>Farebox Bar CodeTticket Stock (Rolls of 800)</t>
  </si>
  <si>
    <t>MVM Bar Code Ticket Rolls</t>
  </si>
  <si>
    <t>Blank Bar Code Media Perforated Sheets</t>
  </si>
  <si>
    <t>Customer Support System Hardware and Software, Including Web Portals</t>
  </si>
  <si>
    <t xml:space="preserve">Customer Services Call Center Services - 2 year period </t>
  </si>
  <si>
    <t>Spare HFIT Docking Stations</t>
  </si>
  <si>
    <t>Spare HFITS</t>
  </si>
  <si>
    <t>Audit Units - Validating Fareboxes</t>
  </si>
  <si>
    <t>Solar Power for PVs - Design Effort (This Line Item Price is not Mandatory)</t>
  </si>
  <si>
    <t>Solar Power Implementation for PVs (This Line Item Price is not Mandatory)</t>
  </si>
  <si>
    <t>Form O2 - Optional Equipment and Support Services</t>
  </si>
  <si>
    <t>Additional Non-Registering Fareboxes, 0 - 10 each</t>
  </si>
  <si>
    <t>Additional Non-Registering Fareboxes, 11 - 25 each</t>
  </si>
  <si>
    <t>Additional Admin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</si>
</sst>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8"/>
      <name val="MS Sans Serif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.5"/>
      <name val="Calibri"/>
      <family val="2"/>
    </font>
    <font>
      <b/>
      <u/>
      <sz val="16"/>
      <name val="Calibri"/>
      <family val="2"/>
    </font>
    <font>
      <b/>
      <sz val="18"/>
      <name val="Calibri"/>
      <family val="2"/>
    </font>
    <font>
      <sz val="13.5"/>
      <name val="Calibri"/>
      <family val="2"/>
    </font>
    <font>
      <b/>
      <u/>
      <sz val="18"/>
      <name val="Calibri"/>
      <family val="2"/>
    </font>
    <font>
      <sz val="12"/>
      <color indexed="8"/>
      <name val="Calibri"/>
      <family val="2"/>
    </font>
    <font>
      <b/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4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5" xfId="0" quotePrefix="1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" fontId="9" fillId="3" borderId="15" xfId="0" applyNumberFormat="1" applyFont="1" applyFill="1" applyBorder="1" applyAlignment="1" applyProtection="1">
      <alignment horizontal="right" vertical="center"/>
      <protection locked="0"/>
    </xf>
    <xf numFmtId="4" fontId="9" fillId="3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9" xfId="0" applyNumberFormat="1" applyFont="1" applyBorder="1" applyAlignment="1" applyProtection="1">
      <alignment horizontal="right" vertical="center"/>
      <protection locked="0"/>
    </xf>
    <xf numFmtId="4" fontId="9" fillId="3" borderId="9" xfId="0" applyNumberFormat="1" applyFont="1" applyFill="1" applyBorder="1" applyAlignment="1" applyProtection="1">
      <alignment horizontal="right" vertical="center"/>
      <protection locked="0"/>
    </xf>
    <xf numFmtId="4" fontId="9" fillId="3" borderId="16" xfId="0" applyNumberFormat="1" applyFont="1" applyFill="1" applyBorder="1" applyAlignment="1" applyProtection="1">
      <alignment horizontal="right" vertical="center"/>
      <protection locked="0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4" fillId="0" borderId="0" xfId="0" applyFont="1" applyProtection="1"/>
    <xf numFmtId="4" fontId="4" fillId="0" borderId="19" xfId="0" applyNumberFormat="1" applyFont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4" fontId="9" fillId="0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9" xfId="0" applyNumberFormat="1" applyFont="1" applyFill="1" applyBorder="1" applyAlignment="1" applyProtection="1">
      <alignment horizontal="right" vertical="center"/>
      <protection locked="0"/>
    </xf>
    <xf numFmtId="4" fontId="4" fillId="6" borderId="11" xfId="0" applyNumberFormat="1" applyFont="1" applyFill="1" applyBorder="1" applyAlignment="1" applyProtection="1">
      <alignment horizontal="center" vertical="center"/>
    </xf>
    <xf numFmtId="4" fontId="4" fillId="6" borderId="17" xfId="0" applyNumberFormat="1" applyFont="1" applyFill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6" fillId="0" borderId="0" xfId="0" applyFont="1" applyProtection="1"/>
    <xf numFmtId="0" fontId="7" fillId="0" borderId="0" xfId="0" applyFo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1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44" fontId="6" fillId="0" borderId="24" xfId="1" applyNumberFormat="1" applyFont="1" applyBorder="1" applyAlignment="1" applyProtection="1">
      <alignment vertical="center"/>
    </xf>
    <xf numFmtId="0" fontId="18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44" fontId="6" fillId="0" borderId="25" xfId="1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44" fontId="6" fillId="0" borderId="26" xfId="1" applyNumberFormat="1" applyFont="1" applyFill="1" applyBorder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44" fontId="6" fillId="0" borderId="27" xfId="1" applyNumberFormat="1" applyFont="1" applyFill="1" applyBorder="1" applyAlignment="1" applyProtection="1">
      <alignment vertical="center"/>
    </xf>
    <xf numFmtId="0" fontId="7" fillId="0" borderId="0" xfId="0" applyFont="1" applyFill="1" applyProtection="1"/>
    <xf numFmtId="0" fontId="18" fillId="0" borderId="0" xfId="0" applyFont="1" applyFill="1" applyProtection="1"/>
    <xf numFmtId="44" fontId="6" fillId="0" borderId="0" xfId="1" applyNumberFormat="1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44" fontId="6" fillId="3" borderId="27" xfId="1" applyNumberFormat="1" applyFont="1" applyFill="1" applyBorder="1" applyAlignment="1" applyProtection="1">
      <alignment vertical="center"/>
    </xf>
    <xf numFmtId="0" fontId="18" fillId="3" borderId="0" xfId="0" applyFont="1" applyFill="1" applyProtection="1"/>
    <xf numFmtId="44" fontId="6" fillId="0" borderId="0" xfId="0" applyNumberFormat="1" applyFont="1" applyProtection="1"/>
    <xf numFmtId="0" fontId="6" fillId="3" borderId="0" xfId="0" applyFont="1" applyFill="1" applyAlignment="1" applyProtection="1">
      <alignment horizontal="center" vertical="center"/>
    </xf>
    <xf numFmtId="44" fontId="6" fillId="3" borderId="0" xfId="1" applyNumberFormat="1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8" fontId="18" fillId="0" borderId="0" xfId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7" fillId="0" borderId="31" xfId="0" applyFont="1" applyBorder="1" applyAlignment="1" applyProtection="1">
      <alignment horizontal="left"/>
    </xf>
    <xf numFmtId="0" fontId="20" fillId="0" borderId="31" xfId="0" applyFont="1" applyBorder="1" applyProtection="1"/>
    <xf numFmtId="0" fontId="20" fillId="0" borderId="0" xfId="0" applyFont="1" applyProtection="1"/>
    <xf numFmtId="0" fontId="8" fillId="0" borderId="0" xfId="0" applyFont="1" applyProtection="1"/>
    <xf numFmtId="0" fontId="4" fillId="0" borderId="17" xfId="0" applyFont="1" applyBorder="1" applyAlignment="1" applyProtection="1">
      <alignment vertical="center"/>
    </xf>
    <xf numFmtId="0" fontId="8" fillId="6" borderId="4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right" vertical="center"/>
    </xf>
    <xf numFmtId="0" fontId="4" fillId="6" borderId="17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4" fontId="4" fillId="0" borderId="19" xfId="1" applyNumberFormat="1" applyFont="1" applyBorder="1" applyAlignment="1" applyProtection="1">
      <alignment horizontal="right" vertical="center"/>
    </xf>
    <xf numFmtId="4" fontId="4" fillId="0" borderId="1" xfId="1" applyNumberFormat="1" applyFont="1" applyBorder="1" applyAlignment="1" applyProtection="1">
      <alignment horizontal="right" vertical="center"/>
    </xf>
    <xf numFmtId="4" fontId="4" fillId="0" borderId="12" xfId="1" applyNumberFormat="1" applyFont="1" applyBorder="1" applyAlignment="1" applyProtection="1">
      <alignment horizontal="right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" fontId="4" fillId="2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4" fontId="4" fillId="0" borderId="20" xfId="1" applyNumberFormat="1" applyFont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5" borderId="0" xfId="0" applyFont="1" applyFill="1" applyProtection="1"/>
    <xf numFmtId="0" fontId="8" fillId="0" borderId="14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8" fillId="0" borderId="3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0" fontId="6" fillId="0" borderId="0" xfId="0" applyFont="1" applyFill="1" applyProtection="1"/>
    <xf numFmtId="0" fontId="8" fillId="0" borderId="15" xfId="0" applyFont="1" applyBorder="1" applyAlignment="1" applyProtection="1">
      <alignment horizontal="left" vertical="center"/>
    </xf>
    <xf numFmtId="0" fontId="4" fillId="5" borderId="3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4" fillId="2" borderId="11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vertical="center"/>
    </xf>
    <xf numFmtId="4" fontId="4" fillId="2" borderId="44" xfId="1" applyNumberFormat="1" applyFont="1" applyFill="1" applyBorder="1" applyAlignment="1" applyProtection="1">
      <alignment horizontal="right" vertical="center"/>
    </xf>
    <xf numFmtId="4" fontId="4" fillId="0" borderId="45" xfId="1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4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</xf>
    <xf numFmtId="4" fontId="4" fillId="0" borderId="47" xfId="1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4" fillId="0" borderId="4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wrapText="1"/>
    </xf>
    <xf numFmtId="0" fontId="7" fillId="0" borderId="31" xfId="0" applyFont="1" applyBorder="1" applyAlignment="1" applyProtection="1">
      <alignment horizontal="left"/>
      <protection locked="0"/>
    </xf>
    <xf numFmtId="4" fontId="9" fillId="0" borderId="6" xfId="0" applyNumberFormat="1" applyFont="1" applyFill="1" applyBorder="1" applyAlignment="1" applyProtection="1">
      <alignment horizontal="right" vertical="center"/>
    </xf>
    <xf numFmtId="4" fontId="9" fillId="3" borderId="33" xfId="0" applyNumberFormat="1" applyFont="1" applyFill="1" applyBorder="1" applyAlignment="1" applyProtection="1">
      <alignment horizontal="right" vertical="center"/>
      <protection locked="0"/>
    </xf>
    <xf numFmtId="4" fontId="9" fillId="3" borderId="32" xfId="0" applyNumberFormat="1" applyFont="1" applyFill="1" applyBorder="1" applyAlignment="1" applyProtection="1">
      <alignment horizontal="right" vertical="center"/>
      <protection locked="0"/>
    </xf>
    <xf numFmtId="0" fontId="4" fillId="6" borderId="44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4" fontId="9" fillId="3" borderId="21" xfId="0" applyNumberFormat="1" applyFont="1" applyFill="1" applyBorder="1" applyAlignment="1" applyProtection="1">
      <alignment horizontal="right" vertical="center"/>
      <protection locked="0"/>
    </xf>
    <xf numFmtId="9" fontId="4" fillId="0" borderId="19" xfId="2" applyFont="1" applyBorder="1" applyProtection="1">
      <protection locked="0"/>
    </xf>
    <xf numFmtId="9" fontId="4" fillId="0" borderId="1" xfId="2" applyFont="1" applyBorder="1" applyProtection="1">
      <protection locked="0"/>
    </xf>
    <xf numFmtId="9" fontId="4" fillId="0" borderId="47" xfId="2" applyFont="1" applyBorder="1" applyProtection="1">
      <protection locked="0"/>
    </xf>
    <xf numFmtId="9" fontId="4" fillId="0" borderId="45" xfId="2" applyFont="1" applyBorder="1" applyProtection="1">
      <protection locked="0"/>
    </xf>
    <xf numFmtId="9" fontId="4" fillId="0" borderId="12" xfId="2" applyFont="1" applyBorder="1" applyProtection="1">
      <protection locked="0"/>
    </xf>
    <xf numFmtId="4" fontId="9" fillId="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Protection="1"/>
    <xf numFmtId="0" fontId="21" fillId="4" borderId="32" xfId="0" applyFont="1" applyFill="1" applyBorder="1" applyAlignment="1" applyProtection="1">
      <alignment horizontal="center" vertical="center"/>
    </xf>
    <xf numFmtId="0" fontId="21" fillId="4" borderId="33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4" borderId="36" xfId="0" applyFont="1" applyFill="1" applyBorder="1" applyAlignment="1" applyProtection="1">
      <alignment horizontal="center" vertical="center"/>
    </xf>
    <xf numFmtId="0" fontId="21" fillId="7" borderId="34" xfId="0" applyFont="1" applyFill="1" applyBorder="1" applyAlignment="1" applyProtection="1">
      <alignment horizontal="center" vertical="center"/>
    </xf>
    <xf numFmtId="0" fontId="21" fillId="7" borderId="33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21" fillId="4" borderId="42" xfId="0" applyFont="1" applyFill="1" applyBorder="1" applyAlignment="1" applyProtection="1">
      <alignment horizontal="center" vertical="center"/>
    </xf>
    <xf numFmtId="0" fontId="21" fillId="2" borderId="14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21" fillId="4" borderId="28" xfId="0" applyFont="1" applyFill="1" applyBorder="1" applyAlignment="1" applyProtection="1">
      <alignment horizontal="center" vertical="center"/>
    </xf>
    <xf numFmtId="0" fontId="21" fillId="4" borderId="29" xfId="0" applyFont="1" applyFill="1" applyBorder="1" applyAlignment="1" applyProtection="1">
      <alignment horizontal="center" vertical="center"/>
    </xf>
    <xf numFmtId="0" fontId="21" fillId="4" borderId="30" xfId="0" applyFont="1" applyFill="1" applyBorder="1" applyAlignment="1" applyProtection="1">
      <alignment horizontal="center" vertical="center"/>
    </xf>
    <xf numFmtId="0" fontId="21" fillId="7" borderId="41" xfId="0" applyFont="1" applyFill="1" applyBorder="1" applyAlignment="1" applyProtection="1">
      <alignment horizontal="center" vertical="center"/>
    </xf>
    <xf numFmtId="0" fontId="21" fillId="7" borderId="35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/>
    </xf>
    <xf numFmtId="0" fontId="21" fillId="7" borderId="43" xfId="0" applyFont="1" applyFill="1" applyBorder="1" applyAlignment="1" applyProtection="1">
      <alignment horizontal="right" vertical="center"/>
    </xf>
    <xf numFmtId="0" fontId="21" fillId="7" borderId="41" xfId="0" applyFont="1" applyFill="1" applyBorder="1" applyAlignment="1" applyProtection="1">
      <alignment horizontal="right" vertical="center"/>
    </xf>
    <xf numFmtId="0" fontId="21" fillId="4" borderId="3" xfId="0" applyFont="1" applyFill="1" applyBorder="1" applyAlignment="1" applyProtection="1">
      <alignment horizontal="center" vertical="center"/>
    </xf>
    <xf numFmtId="0" fontId="21" fillId="4" borderId="50" xfId="0" applyFont="1" applyFill="1" applyBorder="1" applyAlignment="1" applyProtection="1">
      <alignment horizontal="center" vertical="center"/>
    </xf>
    <xf numFmtId="4" fontId="9" fillId="3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/>
    <xf numFmtId="4" fontId="9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/>
    <xf numFmtId="0" fontId="4" fillId="0" borderId="0" xfId="0" applyFont="1" applyProtection="1"/>
    <xf numFmtId="0" fontId="4" fillId="0" borderId="0" xfId="0" applyFont="1" applyProtection="1"/>
    <xf numFmtId="0" fontId="21" fillId="8" borderId="33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4" fillId="9" borderId="2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49" fontId="4" fillId="9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4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1" xfId="0" applyFont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14" fontId="7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Protection="1"/>
    <xf numFmtId="0" fontId="7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Protection="1"/>
    <xf numFmtId="0" fontId="4" fillId="0" borderId="33" xfId="0" applyFont="1" applyBorder="1" applyAlignment="1" applyProtection="1">
      <alignment horizontal="left" vertical="center"/>
    </xf>
    <xf numFmtId="0" fontId="4" fillId="0" borderId="52" xfId="0" applyFont="1" applyBorder="1" applyAlignment="1" applyProtection="1">
      <alignment horizontal="center" vertical="center"/>
    </xf>
    <xf numFmtId="0" fontId="21" fillId="7" borderId="52" xfId="0" applyFont="1" applyFill="1" applyBorder="1" applyAlignment="1" applyProtection="1">
      <alignment horizontal="center" vertical="center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/>
    <xf numFmtId="0" fontId="4" fillId="0" borderId="0" xfId="0" applyFont="1" applyProtection="1"/>
    <xf numFmtId="0" fontId="4" fillId="0" borderId="0" xfId="0" applyFont="1" applyProtection="1"/>
    <xf numFmtId="0" fontId="4" fillId="0" borderId="0" xfId="0" applyFont="1" applyProtection="1"/>
    <xf numFmtId="4" fontId="9" fillId="2" borderId="4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164" fontId="4" fillId="0" borderId="49" xfId="1" applyNumberFormat="1" applyFont="1" applyBorder="1" applyAlignment="1" applyProtection="1">
      <alignment horizontal="right" vertical="center"/>
    </xf>
    <xf numFmtId="0" fontId="4" fillId="0" borderId="26" xfId="0" applyFont="1" applyBorder="1" applyAlignment="1" applyProtection="1"/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horizontal="left"/>
    </xf>
    <xf numFmtId="0" fontId="8" fillId="2" borderId="44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63" Type="http://schemas.openxmlformats.org/officeDocument/2006/relationships/revisionLog" Target="revisionLog2.xml"/><Relationship Id="rId62" Type="http://schemas.openxmlformats.org/officeDocument/2006/relationships/revisionLog" Target="revisionLog1.xml"/><Relationship Id="rId65" Type="http://schemas.openxmlformats.org/officeDocument/2006/relationships/revisionLog" Target="revisionLog4.xml"/><Relationship Id="rId6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DBEE552-9710-4ABD-8212-E2F6753C55A6}" diskRevisions="1" revisionId="2163" version="5">
  <header guid="{B46F6416-7D44-454F-B886-351DA4A543EC}" dateTime="2014-03-14T13:59:32" maxSheetId="14" userName="clrocha" r:id="rId62" minRId="2066">
    <sheetIdMap count="13">
      <sheetId val="1"/>
      <sheetId val="2"/>
      <sheetId val="3"/>
      <sheetId val="5"/>
      <sheetId val="6"/>
      <sheetId val="7"/>
      <sheetId val="8"/>
      <sheetId val="9"/>
      <sheetId val="10"/>
      <sheetId val="11"/>
      <sheetId val="4"/>
      <sheetId val="12"/>
      <sheetId val="13"/>
    </sheetIdMap>
  </header>
  <header guid="{5E0D6092-1233-4B02-A27D-441135401AC0}" dateTime="2014-03-14T13:59:41" maxSheetId="14" userName="clrocha" r:id="rId63">
    <sheetIdMap count="13">
      <sheetId val="1"/>
      <sheetId val="2"/>
      <sheetId val="3"/>
      <sheetId val="5"/>
      <sheetId val="6"/>
      <sheetId val="7"/>
      <sheetId val="8"/>
      <sheetId val="9"/>
      <sheetId val="10"/>
      <sheetId val="11"/>
      <sheetId val="4"/>
      <sheetId val="12"/>
      <sheetId val="13"/>
    </sheetIdMap>
  </header>
  <header guid="{938E5A0B-2947-48AD-AB00-18C16ACCC36B}" dateTime="2014-03-14T14:02:45" maxSheetId="14" userName="clrocha" r:id="rId64" minRId="2115">
    <sheetIdMap count="13">
      <sheetId val="1"/>
      <sheetId val="2"/>
      <sheetId val="3"/>
      <sheetId val="5"/>
      <sheetId val="6"/>
      <sheetId val="7"/>
      <sheetId val="8"/>
      <sheetId val="9"/>
      <sheetId val="10"/>
      <sheetId val="11"/>
      <sheetId val="4"/>
      <sheetId val="12"/>
      <sheetId val="13"/>
    </sheetIdMap>
  </header>
  <header guid="{6DBEE552-9710-4ABD-8212-E2F6753C55A6}" dateTime="2014-03-14T14:08:32" maxSheetId="14" userName="clrocha" r:id="rId65">
    <sheetIdMap count="13">
      <sheetId val="1"/>
      <sheetId val="2"/>
      <sheetId val="3"/>
      <sheetId val="5"/>
      <sheetId val="6"/>
      <sheetId val="7"/>
      <sheetId val="8"/>
      <sheetId val="9"/>
      <sheetId val="10"/>
      <sheetId val="11"/>
      <sheetId val="4"/>
      <sheetId val="12"/>
      <sheetId val="1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" sId="3">
    <oc r="D6">
      <v>515</v>
    </oc>
    <nc r="D6">
      <v>520</v>
    </nc>
  </rcc>
  <rcv guid="{02E3BF03-B663-4A9A-B589-98076ED1A95C}" action="delete"/>
  <rdn rId="0" localSheetId="1" customView="1" name="Z_02E3BF03_B663_4A9A_B589_98076ED1A95C_.wvu.PrintArea" hidden="1" oldHidden="1">
    <formula>'A - Summary'!$A$1:$C$37</formula>
    <oldFormula>'A - Summary'!$A$1:$C$37</oldFormula>
  </rdn>
  <rdn rId="0" localSheetId="1" customView="1" name="Z_02E3BF03_B663_4A9A_B589_98076ED1A95C_.wvu.PrintTitles" hidden="1" oldHidden="1">
    <formula>'A - Summary'!$1:$2</formula>
    <oldFormula>'A - Summary'!$1:$2</oldFormula>
  </rdn>
  <rdn rId="0" localSheetId="2" customView="1" name="Z_02E3BF03_B663_4A9A_B589_98076ED1A95C_.wvu.PrintArea" hidden="1" oldHidden="1">
    <formula>'B - BRT'!$A$1:$F$21</formula>
    <oldFormula>'B - BRT'!$A$1:$F$21</oldFormula>
  </rdn>
  <rdn rId="0" localSheetId="2" customView="1" name="Z_02E3BF03_B663_4A9A_B589_98076ED1A95C_.wvu.PrintTitles" hidden="1" oldHidden="1">
    <formula>'B - BRT'!$1:$4</formula>
    <oldFormula>'B - BRT'!$1:$4</oldFormula>
  </rdn>
  <rdn rId="0" localSheetId="3" customView="1" name="Z_02E3BF03_B663_4A9A_B589_98076ED1A95C_.wvu.PrintArea" hidden="1" oldHidden="1">
    <formula>'C - Buses'!$A$1:$F$37</formula>
    <oldFormula>'C - Buses'!$A$1:$F$37</oldFormula>
  </rdn>
  <rdn rId="0" localSheetId="3" customView="1" name="Z_02E3BF03_B663_4A9A_B589_98076ED1A95C_.wvu.PrintTitles" hidden="1" oldHidden="1">
    <formula>'C - Buses'!$1:$4</formula>
    <oldFormula>'C - Buses'!$1:$4</oldFormula>
  </rdn>
  <rdn rId="0" localSheetId="3" customView="1" name="Z_02E3BF03_B663_4A9A_B589_98076ED1A95C_.wvu.Cols" hidden="1" oldHidden="1">
    <formula>'C - Buses'!$H:$H</formula>
    <oldFormula>'C - Buses'!$H:$H</oldFormula>
  </rdn>
  <rdn rId="0" localSheetId="5" customView="1" name="Z_02E3BF03_B663_4A9A_B589_98076ED1A95C_.wvu.PrintArea" hidden="1" oldHidden="1">
    <formula>'D - CDS'!$A$1:$F$19</formula>
    <oldFormula>'D - CDS'!$A$1:$F$19</oldFormula>
  </rdn>
  <rdn rId="0" localSheetId="5" customView="1" name="Z_02E3BF03_B663_4A9A_B589_98076ED1A95C_.wvu.PrintTitles" hidden="1" oldHidden="1">
    <formula>'D - CDS'!$1:$4</formula>
    <oldFormula>'D - CDS'!$1:$4</oldFormula>
  </rdn>
  <rdn rId="0" localSheetId="6" customView="1" name="Z_02E3BF03_B663_4A9A_B589_98076ED1A95C_.wvu.PrintArea" hidden="1" oldHidden="1">
    <formula>'E - Special Tools &amp; Spare Parts'!$A$1:$F$16</formula>
    <oldFormula>'E - Special Tools &amp; Spare Parts'!$A$1:$F$16</oldFormula>
  </rdn>
  <rdn rId="0" localSheetId="6" customView="1" name="Z_02E3BF03_B663_4A9A_B589_98076ED1A95C_.wvu.PrintTitles" hidden="1" oldHidden="1">
    <formula>'E - Special Tools &amp; Spare Parts'!$1:$4</formula>
    <oldFormula>'E - Special Tools &amp; Spare Parts'!$1:$4</oldFormula>
  </rdn>
  <rdn rId="0" localSheetId="7" customView="1" name="Z_02E3BF03_B663_4A9A_B589_98076ED1A95C_.wvu.PrintArea" hidden="1" oldHidden="1">
    <formula>'F - Fare Media'!$A$1:$F$19</formula>
    <oldFormula>'F - Fare Media'!$A$1:$F$19</oldFormula>
  </rdn>
  <rdn rId="0" localSheetId="7" customView="1" name="Z_02E3BF03_B663_4A9A_B589_98076ED1A95C_.wvu.PrintTitles" hidden="1" oldHidden="1">
    <formula>'F - Fare Media'!$1:$4</formula>
    <oldFormula>'F - Fare Media'!$1:$4</oldFormula>
  </rdn>
  <rdn rId="0" localSheetId="8" customView="1" name="Z_02E3BF03_B663_4A9A_B589_98076ED1A95C_.wvu.PrintArea" hidden="1" oldHidden="1">
    <formula>'G - Fixed Costs'!$A$1:$F$16</formula>
    <oldFormula>'G - Fixed Costs'!$A$1:$F$16</oldFormula>
  </rdn>
  <rdn rId="0" localSheetId="8" customView="1" name="Z_02E3BF03_B663_4A9A_B589_98076ED1A95C_.wvu.PrintTitles" hidden="1" oldHidden="1">
    <formula>'G - Fixed Costs'!$1:$4</formula>
    <oldFormula>'G - Fixed Costs'!$1:$4</oldFormula>
  </rdn>
  <rdn rId="0" localSheetId="9" customView="1" name="Z_02E3BF03_B663_4A9A_B589_98076ED1A95C_.wvu.PrintArea" hidden="1" oldHidden="1">
    <formula>'H - Customer Support System'!$A$1:$F$14</formula>
    <oldFormula>'H - Customer Support System'!$A$1:$F$14</oldFormula>
  </rdn>
  <rdn rId="0" localSheetId="9" customView="1" name="Z_02E3BF03_B663_4A9A_B589_98076ED1A95C_.wvu.PrintTitles" hidden="1" oldHidden="1">
    <formula>'H - Customer Support System'!$1:$2</formula>
    <oldFormula>'H - Customer Support System'!$1:$2</oldFormula>
  </rdn>
  <rdn rId="0" localSheetId="10" customView="1" name="Z_02E3BF03_B663_4A9A_B589_98076ED1A95C_.wvu.PrintArea" hidden="1" oldHidden="1">
    <formula>'I - Support Services'!$A$1:$F$16</formula>
    <oldFormula>'I - Support Services'!$A$1:$F$16</oldFormula>
  </rdn>
  <rdn rId="0" localSheetId="10" customView="1" name="Z_02E3BF03_B663_4A9A_B589_98076ED1A95C_.wvu.PrintTitles" hidden="1" oldHidden="1">
    <formula>'I - Support Services'!$1:$2</formula>
    <oldFormula>'I - Support Services'!$1:$2</oldFormula>
  </rdn>
  <rdn rId="0" localSheetId="11" customView="1" name="Z_02E3BF03_B663_4A9A_B589_98076ED1A95C_.wvu.PrintArea" hidden="1" oldHidden="1">
    <formula>'Option 1 - Labor Rates'!$A$1:$D$28</formula>
    <oldFormula>'Option 1 - Labor Rates'!$A$1:$D$28</oldFormula>
  </rdn>
  <rdn rId="0" localSheetId="4" customView="1" name="Z_02E3BF03_B663_4A9A_B589_98076ED1A95C_.wvu.PrintArea" hidden="1" oldHidden="1">
    <formula>'PLEASE DELETE- Paratransit'!$A$1:$F$11</formula>
    <oldFormula>'PLEASE DELETE- Paratransit'!$A$1:$F$11</oldFormula>
  </rdn>
  <rdn rId="0" localSheetId="4" customView="1" name="Z_02E3BF03_B663_4A9A_B589_98076ED1A95C_.wvu.PrintTitles" hidden="1" oldHidden="1">
    <formula>'PLEASE DELETE- Paratransit'!$1:$4</formula>
    <oldFormula>'PLEASE DELETE- Paratransit'!$1:$4</oldFormula>
  </rdn>
  <rdn rId="0" localSheetId="12" customView="1" name="Z_02E3BF03_B663_4A9A_B589_98076ED1A95C_.wvu.PrintArea" hidden="1" oldHidden="1">
    <formula>'Optional Equip and Services'!$A$1:$F$30</formula>
    <oldFormula>'Optional Equip and Services'!$A$1:$F$30</oldFormula>
  </rdn>
  <rdn rId="0" localSheetId="12" customView="1" name="Z_02E3BF03_B663_4A9A_B589_98076ED1A95C_.wvu.PrintTitles" hidden="1" oldHidden="1">
    <formula>'Optional Equip and Services'!$1:$2</formula>
    <oldFormula>'Optional Equip and Services'!$1:$2</oldFormula>
  </rdn>
  <rcv guid="{02E3BF03-B663-4A9A-B589-98076ED1A95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E3BF03-B663-4A9A-B589-98076ED1A95C}" action="delete"/>
  <rdn rId="0" localSheetId="1" customView="1" name="Z_02E3BF03_B663_4A9A_B589_98076ED1A95C_.wvu.PrintArea" hidden="1" oldHidden="1">
    <formula>'A - Summary'!$A$1:$C$37</formula>
    <oldFormula>'A - Summary'!$A$1:$C$37</oldFormula>
  </rdn>
  <rdn rId="0" localSheetId="1" customView="1" name="Z_02E3BF03_B663_4A9A_B589_98076ED1A95C_.wvu.PrintTitles" hidden="1" oldHidden="1">
    <formula>'A - Summary'!$1:$2</formula>
    <oldFormula>'A - Summary'!$1:$2</oldFormula>
  </rdn>
  <rdn rId="0" localSheetId="2" customView="1" name="Z_02E3BF03_B663_4A9A_B589_98076ED1A95C_.wvu.PrintArea" hidden="1" oldHidden="1">
    <formula>'B - BRT'!$A$1:$F$21</formula>
    <oldFormula>'B - BRT'!$A$1:$F$21</oldFormula>
  </rdn>
  <rdn rId="0" localSheetId="2" customView="1" name="Z_02E3BF03_B663_4A9A_B589_98076ED1A95C_.wvu.PrintTitles" hidden="1" oldHidden="1">
    <formula>'B - BRT'!$1:$4</formula>
    <oldFormula>'B - BRT'!$1:$4</oldFormula>
  </rdn>
  <rdn rId="0" localSheetId="3" customView="1" name="Z_02E3BF03_B663_4A9A_B589_98076ED1A95C_.wvu.PrintArea" hidden="1" oldHidden="1">
    <formula>'C - Buses'!$A$1:$F$37</formula>
    <oldFormula>'C - Buses'!$A$1:$F$37</oldFormula>
  </rdn>
  <rdn rId="0" localSheetId="3" customView="1" name="Z_02E3BF03_B663_4A9A_B589_98076ED1A95C_.wvu.PrintTitles" hidden="1" oldHidden="1">
    <formula>'C - Buses'!$1:$4</formula>
    <oldFormula>'C - Buses'!$1:$4</oldFormula>
  </rdn>
  <rdn rId="0" localSheetId="3" customView="1" name="Z_02E3BF03_B663_4A9A_B589_98076ED1A95C_.wvu.Cols" hidden="1" oldHidden="1">
    <formula>'C - Buses'!$H:$H</formula>
    <oldFormula>'C - Buses'!$H:$H</oldFormula>
  </rdn>
  <rdn rId="0" localSheetId="5" customView="1" name="Z_02E3BF03_B663_4A9A_B589_98076ED1A95C_.wvu.PrintArea" hidden="1" oldHidden="1">
    <formula>'D - CDS'!$A$1:$F$19</formula>
    <oldFormula>'D - CDS'!$A$1:$F$19</oldFormula>
  </rdn>
  <rdn rId="0" localSheetId="5" customView="1" name="Z_02E3BF03_B663_4A9A_B589_98076ED1A95C_.wvu.PrintTitles" hidden="1" oldHidden="1">
    <formula>'D - CDS'!$1:$4</formula>
    <oldFormula>'D - CDS'!$1:$4</oldFormula>
  </rdn>
  <rdn rId="0" localSheetId="6" customView="1" name="Z_02E3BF03_B663_4A9A_B589_98076ED1A95C_.wvu.PrintArea" hidden="1" oldHidden="1">
    <formula>'E - Special Tools &amp; Spare Parts'!$A$1:$F$16</formula>
    <oldFormula>'E - Special Tools &amp; Spare Parts'!$A$1:$F$16</oldFormula>
  </rdn>
  <rdn rId="0" localSheetId="6" customView="1" name="Z_02E3BF03_B663_4A9A_B589_98076ED1A95C_.wvu.PrintTitles" hidden="1" oldHidden="1">
    <formula>'E - Special Tools &amp; Spare Parts'!$1:$4</formula>
    <oldFormula>'E - Special Tools &amp; Spare Parts'!$1:$4</oldFormula>
  </rdn>
  <rdn rId="0" localSheetId="7" customView="1" name="Z_02E3BF03_B663_4A9A_B589_98076ED1A95C_.wvu.PrintArea" hidden="1" oldHidden="1">
    <formula>'F - Fare Media'!$A$1:$F$19</formula>
    <oldFormula>'F - Fare Media'!$A$1:$F$19</oldFormula>
  </rdn>
  <rdn rId="0" localSheetId="7" customView="1" name="Z_02E3BF03_B663_4A9A_B589_98076ED1A95C_.wvu.PrintTitles" hidden="1" oldHidden="1">
    <formula>'F - Fare Media'!$1:$4</formula>
    <oldFormula>'F - Fare Media'!$1:$4</oldFormula>
  </rdn>
  <rdn rId="0" localSheetId="8" customView="1" name="Z_02E3BF03_B663_4A9A_B589_98076ED1A95C_.wvu.PrintArea" hidden="1" oldHidden="1">
    <formula>'G - Fixed Costs'!$A$1:$F$16</formula>
    <oldFormula>'G - Fixed Costs'!$A$1:$F$16</oldFormula>
  </rdn>
  <rdn rId="0" localSheetId="8" customView="1" name="Z_02E3BF03_B663_4A9A_B589_98076ED1A95C_.wvu.PrintTitles" hidden="1" oldHidden="1">
    <formula>'G - Fixed Costs'!$1:$4</formula>
    <oldFormula>'G - Fixed Costs'!$1:$4</oldFormula>
  </rdn>
  <rdn rId="0" localSheetId="9" customView="1" name="Z_02E3BF03_B663_4A9A_B589_98076ED1A95C_.wvu.PrintArea" hidden="1" oldHidden="1">
    <formula>'H - Customer Support System'!$A$1:$F$14</formula>
    <oldFormula>'H - Customer Support System'!$A$1:$F$14</oldFormula>
  </rdn>
  <rdn rId="0" localSheetId="9" customView="1" name="Z_02E3BF03_B663_4A9A_B589_98076ED1A95C_.wvu.PrintTitles" hidden="1" oldHidden="1">
    <formula>'H - Customer Support System'!$1:$2</formula>
    <oldFormula>'H - Customer Support System'!$1:$2</oldFormula>
  </rdn>
  <rdn rId="0" localSheetId="10" customView="1" name="Z_02E3BF03_B663_4A9A_B589_98076ED1A95C_.wvu.PrintArea" hidden="1" oldHidden="1">
    <formula>'I - Support Services'!$A$1:$F$16</formula>
    <oldFormula>'I - Support Services'!$A$1:$F$16</oldFormula>
  </rdn>
  <rdn rId="0" localSheetId="10" customView="1" name="Z_02E3BF03_B663_4A9A_B589_98076ED1A95C_.wvu.PrintTitles" hidden="1" oldHidden="1">
    <formula>'I - Support Services'!$1:$2</formula>
    <oldFormula>'I - Support Services'!$1:$2</oldFormula>
  </rdn>
  <rdn rId="0" localSheetId="11" customView="1" name="Z_02E3BF03_B663_4A9A_B589_98076ED1A95C_.wvu.PrintArea" hidden="1" oldHidden="1">
    <formula>'Option 1 - Labor Rates'!$A$1:$D$28</formula>
    <oldFormula>'Option 1 - Labor Rates'!$A$1:$D$28</oldFormula>
  </rdn>
  <rdn rId="0" localSheetId="4" customView="1" name="Z_02E3BF03_B663_4A9A_B589_98076ED1A95C_.wvu.PrintArea" hidden="1" oldHidden="1">
    <formula>'PLEASE DELETE- Paratransit'!$A$1:$F$11</formula>
    <oldFormula>'PLEASE DELETE- Paratransit'!$A$1:$F$11</oldFormula>
  </rdn>
  <rdn rId="0" localSheetId="4" customView="1" name="Z_02E3BF03_B663_4A9A_B589_98076ED1A95C_.wvu.PrintTitles" hidden="1" oldHidden="1">
    <formula>'PLEASE DELETE- Paratransit'!$1:$4</formula>
    <oldFormula>'PLEASE DELETE- Paratransit'!$1:$4</oldFormula>
  </rdn>
  <rdn rId="0" localSheetId="12" customView="1" name="Z_02E3BF03_B663_4A9A_B589_98076ED1A95C_.wvu.PrintArea" hidden="1" oldHidden="1">
    <formula>'Optional Equip and Services'!$A$1:$F$30</formula>
    <oldFormula>'Optional Equip and Services'!$A$1:$F$30</oldFormula>
  </rdn>
  <rdn rId="0" localSheetId="12" customView="1" name="Z_02E3BF03_B663_4A9A_B589_98076ED1A95C_.wvu.PrintTitles" hidden="1" oldHidden="1">
    <formula>'Optional Equip and Services'!$1:$2</formula>
    <oldFormula>'Optional Equip and Services'!$1:$2</oldFormula>
  </rdn>
  <rcv guid="{02E3BF03-B663-4A9A-B589-98076ED1A95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5" sId="3">
    <oc r="D14">
      <v>29</v>
    </oc>
    <nc r="D14">
      <v>24</v>
    </nc>
  </rcc>
  <rcv guid="{02E3BF03-B663-4A9A-B589-98076ED1A95C}" action="delete"/>
  <rdn rId="0" localSheetId="1" customView="1" name="Z_02E3BF03_B663_4A9A_B589_98076ED1A95C_.wvu.PrintArea" hidden="1" oldHidden="1">
    <formula>'A - Summary'!$A$1:$C$37</formula>
    <oldFormula>'A - Summary'!$A$1:$C$37</oldFormula>
  </rdn>
  <rdn rId="0" localSheetId="1" customView="1" name="Z_02E3BF03_B663_4A9A_B589_98076ED1A95C_.wvu.PrintTitles" hidden="1" oldHidden="1">
    <formula>'A - Summary'!$1:$2</formula>
    <oldFormula>'A - Summary'!$1:$2</oldFormula>
  </rdn>
  <rdn rId="0" localSheetId="2" customView="1" name="Z_02E3BF03_B663_4A9A_B589_98076ED1A95C_.wvu.PrintArea" hidden="1" oldHidden="1">
    <formula>'B - BRT'!$A$1:$F$21</formula>
    <oldFormula>'B - BRT'!$A$1:$F$21</oldFormula>
  </rdn>
  <rdn rId="0" localSheetId="2" customView="1" name="Z_02E3BF03_B663_4A9A_B589_98076ED1A95C_.wvu.PrintTitles" hidden="1" oldHidden="1">
    <formula>'B - BRT'!$1:$4</formula>
    <oldFormula>'B - BRT'!$1:$4</oldFormula>
  </rdn>
  <rdn rId="0" localSheetId="3" customView="1" name="Z_02E3BF03_B663_4A9A_B589_98076ED1A95C_.wvu.PrintArea" hidden="1" oldHidden="1">
    <formula>'C - Buses'!$A$1:$F$37</formula>
    <oldFormula>'C - Buses'!$A$1:$F$37</oldFormula>
  </rdn>
  <rdn rId="0" localSheetId="3" customView="1" name="Z_02E3BF03_B663_4A9A_B589_98076ED1A95C_.wvu.PrintTitles" hidden="1" oldHidden="1">
    <formula>'C - Buses'!$1:$4</formula>
    <oldFormula>'C - Buses'!$1:$4</oldFormula>
  </rdn>
  <rdn rId="0" localSheetId="3" customView="1" name="Z_02E3BF03_B663_4A9A_B589_98076ED1A95C_.wvu.Cols" hidden="1" oldHidden="1">
    <formula>'C - Buses'!$H:$H</formula>
    <oldFormula>'C - Buses'!$H:$H</oldFormula>
  </rdn>
  <rdn rId="0" localSheetId="5" customView="1" name="Z_02E3BF03_B663_4A9A_B589_98076ED1A95C_.wvu.PrintArea" hidden="1" oldHidden="1">
    <formula>'D - CDS'!$A$1:$F$19</formula>
    <oldFormula>'D - CDS'!$A$1:$F$19</oldFormula>
  </rdn>
  <rdn rId="0" localSheetId="5" customView="1" name="Z_02E3BF03_B663_4A9A_B589_98076ED1A95C_.wvu.PrintTitles" hidden="1" oldHidden="1">
    <formula>'D - CDS'!$1:$4</formula>
    <oldFormula>'D - CDS'!$1:$4</oldFormula>
  </rdn>
  <rdn rId="0" localSheetId="6" customView="1" name="Z_02E3BF03_B663_4A9A_B589_98076ED1A95C_.wvu.PrintArea" hidden="1" oldHidden="1">
    <formula>'E - Special Tools &amp; Spare Parts'!$A$1:$F$16</formula>
    <oldFormula>'E - Special Tools &amp; Spare Parts'!$A$1:$F$16</oldFormula>
  </rdn>
  <rdn rId="0" localSheetId="6" customView="1" name="Z_02E3BF03_B663_4A9A_B589_98076ED1A95C_.wvu.PrintTitles" hidden="1" oldHidden="1">
    <formula>'E - Special Tools &amp; Spare Parts'!$1:$4</formula>
    <oldFormula>'E - Special Tools &amp; Spare Parts'!$1:$4</oldFormula>
  </rdn>
  <rdn rId="0" localSheetId="7" customView="1" name="Z_02E3BF03_B663_4A9A_B589_98076ED1A95C_.wvu.PrintArea" hidden="1" oldHidden="1">
    <formula>'F - Fare Media'!$A$1:$F$19</formula>
    <oldFormula>'F - Fare Media'!$A$1:$F$19</oldFormula>
  </rdn>
  <rdn rId="0" localSheetId="7" customView="1" name="Z_02E3BF03_B663_4A9A_B589_98076ED1A95C_.wvu.PrintTitles" hidden="1" oldHidden="1">
    <formula>'F - Fare Media'!$1:$4</formula>
    <oldFormula>'F - Fare Media'!$1:$4</oldFormula>
  </rdn>
  <rdn rId="0" localSheetId="8" customView="1" name="Z_02E3BF03_B663_4A9A_B589_98076ED1A95C_.wvu.PrintArea" hidden="1" oldHidden="1">
    <formula>'G - Fixed Costs'!$A$1:$F$16</formula>
    <oldFormula>'G - Fixed Costs'!$A$1:$F$16</oldFormula>
  </rdn>
  <rdn rId="0" localSheetId="8" customView="1" name="Z_02E3BF03_B663_4A9A_B589_98076ED1A95C_.wvu.PrintTitles" hidden="1" oldHidden="1">
    <formula>'G - Fixed Costs'!$1:$4</formula>
    <oldFormula>'G - Fixed Costs'!$1:$4</oldFormula>
  </rdn>
  <rdn rId="0" localSheetId="9" customView="1" name="Z_02E3BF03_B663_4A9A_B589_98076ED1A95C_.wvu.PrintArea" hidden="1" oldHidden="1">
    <formula>'H - Customer Support System'!$A$1:$F$14</formula>
    <oldFormula>'H - Customer Support System'!$A$1:$F$14</oldFormula>
  </rdn>
  <rdn rId="0" localSheetId="9" customView="1" name="Z_02E3BF03_B663_4A9A_B589_98076ED1A95C_.wvu.PrintTitles" hidden="1" oldHidden="1">
    <formula>'H - Customer Support System'!$1:$2</formula>
    <oldFormula>'H - Customer Support System'!$1:$2</oldFormula>
  </rdn>
  <rdn rId="0" localSheetId="10" customView="1" name="Z_02E3BF03_B663_4A9A_B589_98076ED1A95C_.wvu.PrintArea" hidden="1" oldHidden="1">
    <formula>'I - Support Services'!$A$1:$F$16</formula>
    <oldFormula>'I - Support Services'!$A$1:$F$16</oldFormula>
  </rdn>
  <rdn rId="0" localSheetId="10" customView="1" name="Z_02E3BF03_B663_4A9A_B589_98076ED1A95C_.wvu.PrintTitles" hidden="1" oldHidden="1">
    <formula>'I - Support Services'!$1:$2</formula>
    <oldFormula>'I - Support Services'!$1:$2</oldFormula>
  </rdn>
  <rdn rId="0" localSheetId="11" customView="1" name="Z_02E3BF03_B663_4A9A_B589_98076ED1A95C_.wvu.PrintArea" hidden="1" oldHidden="1">
    <formula>'Option 1 - Labor Rates'!$A$1:$D$28</formula>
    <oldFormula>'Option 1 - Labor Rates'!$A$1:$D$28</oldFormula>
  </rdn>
  <rdn rId="0" localSheetId="4" customView="1" name="Z_02E3BF03_B663_4A9A_B589_98076ED1A95C_.wvu.PrintArea" hidden="1" oldHidden="1">
    <formula>'PLEASE DELETE- Paratransit'!$A$1:$F$11</formula>
    <oldFormula>'PLEASE DELETE- Paratransit'!$A$1:$F$11</oldFormula>
  </rdn>
  <rdn rId="0" localSheetId="4" customView="1" name="Z_02E3BF03_B663_4A9A_B589_98076ED1A95C_.wvu.PrintTitles" hidden="1" oldHidden="1">
    <formula>'PLEASE DELETE- Paratransit'!$1:$4</formula>
    <oldFormula>'PLEASE DELETE- Paratransit'!$1:$4</oldFormula>
  </rdn>
  <rdn rId="0" localSheetId="12" customView="1" name="Z_02E3BF03_B663_4A9A_B589_98076ED1A95C_.wvu.PrintArea" hidden="1" oldHidden="1">
    <formula>'Optional Equip and Services'!$A$1:$F$30</formula>
    <oldFormula>'Optional Equip and Services'!$A$1:$F$30</oldFormula>
  </rdn>
  <rdn rId="0" localSheetId="12" customView="1" name="Z_02E3BF03_B663_4A9A_B589_98076ED1A95C_.wvu.PrintTitles" hidden="1" oldHidden="1">
    <formula>'Optional Equip and Services'!$1:$2</formula>
    <oldFormula>'Optional Equip and Services'!$1:$2</oldFormula>
  </rdn>
  <rcv guid="{02E3BF03-B663-4A9A-B589-98076ED1A95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2E3BF03-B663-4A9A-B589-98076ED1A95C}" action="delete"/>
  <rdn rId="0" localSheetId="1" customView="1" name="Z_02E3BF03_B663_4A9A_B589_98076ED1A95C_.wvu.PrintArea" hidden="1" oldHidden="1">
    <formula>'A - Summary'!$A$1:$C$37</formula>
    <oldFormula>'A - Summary'!$A$1:$C$37</oldFormula>
  </rdn>
  <rdn rId="0" localSheetId="1" customView="1" name="Z_02E3BF03_B663_4A9A_B589_98076ED1A95C_.wvu.PrintTitles" hidden="1" oldHidden="1">
    <formula>'A - Summary'!$1:$2</formula>
    <oldFormula>'A - Summary'!$1:$2</oldFormula>
  </rdn>
  <rdn rId="0" localSheetId="2" customView="1" name="Z_02E3BF03_B663_4A9A_B589_98076ED1A95C_.wvu.PrintArea" hidden="1" oldHidden="1">
    <formula>'B - BRT'!$A$1:$F$21</formula>
    <oldFormula>'B - BRT'!$A$1:$F$21</oldFormula>
  </rdn>
  <rdn rId="0" localSheetId="2" customView="1" name="Z_02E3BF03_B663_4A9A_B589_98076ED1A95C_.wvu.PrintTitles" hidden="1" oldHidden="1">
    <formula>'B - BRT'!$1:$4</formula>
    <oldFormula>'B - BRT'!$1:$4</oldFormula>
  </rdn>
  <rdn rId="0" localSheetId="3" customView="1" name="Z_02E3BF03_B663_4A9A_B589_98076ED1A95C_.wvu.PrintArea" hidden="1" oldHidden="1">
    <formula>'C - Buses'!$A$1:$F$37</formula>
    <oldFormula>'C - Buses'!$A$1:$F$37</oldFormula>
  </rdn>
  <rdn rId="0" localSheetId="3" customView="1" name="Z_02E3BF03_B663_4A9A_B589_98076ED1A95C_.wvu.PrintTitles" hidden="1" oldHidden="1">
    <formula>'C - Buses'!$1:$4</formula>
    <oldFormula>'C - Buses'!$1:$4</oldFormula>
  </rdn>
  <rdn rId="0" localSheetId="3" customView="1" name="Z_02E3BF03_B663_4A9A_B589_98076ED1A95C_.wvu.Cols" hidden="1" oldHidden="1">
    <formula>'C - Buses'!$H:$H</formula>
    <oldFormula>'C - Buses'!$H:$H</oldFormula>
  </rdn>
  <rdn rId="0" localSheetId="5" customView="1" name="Z_02E3BF03_B663_4A9A_B589_98076ED1A95C_.wvu.PrintArea" hidden="1" oldHidden="1">
    <formula>'D - CDS'!$A$1:$F$19</formula>
    <oldFormula>'D - CDS'!$A$1:$F$19</oldFormula>
  </rdn>
  <rdn rId="0" localSheetId="5" customView="1" name="Z_02E3BF03_B663_4A9A_B589_98076ED1A95C_.wvu.PrintTitles" hidden="1" oldHidden="1">
    <formula>'D - CDS'!$1:$4</formula>
    <oldFormula>'D - CDS'!$1:$4</oldFormula>
  </rdn>
  <rdn rId="0" localSheetId="6" customView="1" name="Z_02E3BF03_B663_4A9A_B589_98076ED1A95C_.wvu.PrintArea" hidden="1" oldHidden="1">
    <formula>'E - Special Tools &amp; Spare Parts'!$A$1:$F$16</formula>
    <oldFormula>'E - Special Tools &amp; Spare Parts'!$A$1:$F$16</oldFormula>
  </rdn>
  <rdn rId="0" localSheetId="6" customView="1" name="Z_02E3BF03_B663_4A9A_B589_98076ED1A95C_.wvu.PrintTitles" hidden="1" oldHidden="1">
    <formula>'E - Special Tools &amp; Spare Parts'!$1:$4</formula>
    <oldFormula>'E - Special Tools &amp; Spare Parts'!$1:$4</oldFormula>
  </rdn>
  <rdn rId="0" localSheetId="7" customView="1" name="Z_02E3BF03_B663_4A9A_B589_98076ED1A95C_.wvu.PrintArea" hidden="1" oldHidden="1">
    <formula>'F - Fare Media'!$A$1:$F$19</formula>
    <oldFormula>'F - Fare Media'!$A$1:$F$19</oldFormula>
  </rdn>
  <rdn rId="0" localSheetId="7" customView="1" name="Z_02E3BF03_B663_4A9A_B589_98076ED1A95C_.wvu.PrintTitles" hidden="1" oldHidden="1">
    <formula>'F - Fare Media'!$1:$4</formula>
    <oldFormula>'F - Fare Media'!$1:$4</oldFormula>
  </rdn>
  <rdn rId="0" localSheetId="8" customView="1" name="Z_02E3BF03_B663_4A9A_B589_98076ED1A95C_.wvu.PrintArea" hidden="1" oldHidden="1">
    <formula>'G - Fixed Costs'!$A$1:$F$16</formula>
    <oldFormula>'G - Fixed Costs'!$A$1:$F$16</oldFormula>
  </rdn>
  <rdn rId="0" localSheetId="8" customView="1" name="Z_02E3BF03_B663_4A9A_B589_98076ED1A95C_.wvu.PrintTitles" hidden="1" oldHidden="1">
    <formula>'G - Fixed Costs'!$1:$4</formula>
    <oldFormula>'G - Fixed Costs'!$1:$4</oldFormula>
  </rdn>
  <rdn rId="0" localSheetId="9" customView="1" name="Z_02E3BF03_B663_4A9A_B589_98076ED1A95C_.wvu.PrintArea" hidden="1" oldHidden="1">
    <formula>'H - Customer Support System'!$A$1:$F$14</formula>
    <oldFormula>'H - Customer Support System'!$A$1:$F$14</oldFormula>
  </rdn>
  <rdn rId="0" localSheetId="9" customView="1" name="Z_02E3BF03_B663_4A9A_B589_98076ED1A95C_.wvu.PrintTitles" hidden="1" oldHidden="1">
    <formula>'H - Customer Support System'!$1:$2</formula>
    <oldFormula>'H - Customer Support System'!$1:$2</oldFormula>
  </rdn>
  <rdn rId="0" localSheetId="10" customView="1" name="Z_02E3BF03_B663_4A9A_B589_98076ED1A95C_.wvu.PrintArea" hidden="1" oldHidden="1">
    <formula>'I - Support Services'!$A$1:$F$16</formula>
    <oldFormula>'I - Support Services'!$A$1:$F$16</oldFormula>
  </rdn>
  <rdn rId="0" localSheetId="10" customView="1" name="Z_02E3BF03_B663_4A9A_B589_98076ED1A95C_.wvu.PrintTitles" hidden="1" oldHidden="1">
    <formula>'I - Support Services'!$1:$2</formula>
    <oldFormula>'I - Support Services'!$1:$2</oldFormula>
  </rdn>
  <rdn rId="0" localSheetId="11" customView="1" name="Z_02E3BF03_B663_4A9A_B589_98076ED1A95C_.wvu.PrintArea" hidden="1" oldHidden="1">
    <formula>'Option 1 - Labor Rates'!$A$1:$D$28</formula>
    <oldFormula>'Option 1 - Labor Rates'!$A$1:$D$28</oldFormula>
  </rdn>
  <rdn rId="0" localSheetId="4" customView="1" name="Z_02E3BF03_B663_4A9A_B589_98076ED1A95C_.wvu.PrintArea" hidden="1" oldHidden="1">
    <formula>'PLEASE DELETE- Paratransit'!$A$1:$F$11</formula>
    <oldFormula>'PLEASE DELETE- Paratransit'!$A$1:$F$11</oldFormula>
  </rdn>
  <rdn rId="0" localSheetId="4" customView="1" name="Z_02E3BF03_B663_4A9A_B589_98076ED1A95C_.wvu.PrintTitles" hidden="1" oldHidden="1">
    <formula>'PLEASE DELETE- Paratransit'!$1:$4</formula>
    <oldFormula>'PLEASE DELETE- Paratransit'!$1:$4</oldFormula>
  </rdn>
  <rdn rId="0" localSheetId="12" customView="1" name="Z_02E3BF03_B663_4A9A_B589_98076ED1A95C_.wvu.PrintArea" hidden="1" oldHidden="1">
    <formula>'Optional Equip and Services'!$A$1:$F$30</formula>
    <oldFormula>'Optional Equip and Services'!$A$1:$F$30</oldFormula>
  </rdn>
  <rdn rId="0" localSheetId="12" customView="1" name="Z_02E3BF03_B663_4A9A_B589_98076ED1A95C_.wvu.PrintTitles" hidden="1" oldHidden="1">
    <formula>'Optional Equip and Services'!$1:$2</formula>
    <oldFormula>'Optional Equip and Services'!$1:$2</oldFormula>
  </rdn>
  <rcv guid="{02E3BF03-B663-4A9A-B589-98076ED1A95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showGridLines="0" zoomScaleNormal="100" zoomScaleSheetLayoutView="75" workbookViewId="0">
      <selection activeCell="G26" sqref="G26"/>
    </sheetView>
  </sheetViews>
  <sheetFormatPr defaultColWidth="9.140625" defaultRowHeight="12.75" x14ac:dyDescent="0.2"/>
  <cols>
    <col min="1" max="1" width="12.42578125" style="25" customWidth="1"/>
    <col min="2" max="2" width="82" style="25" customWidth="1"/>
    <col min="3" max="3" width="35.7109375" style="25" customWidth="1"/>
    <col min="4" max="16384" width="9.140625" style="25"/>
  </cols>
  <sheetData>
    <row r="1" spans="1:7" ht="21" customHeight="1" x14ac:dyDescent="0.3">
      <c r="A1" s="226" t="s">
        <v>65</v>
      </c>
      <c r="B1" s="226"/>
      <c r="C1" s="226"/>
      <c r="D1" s="41"/>
    </row>
    <row r="2" spans="1:7" s="41" customFormat="1" ht="18.75" customHeight="1" x14ac:dyDescent="0.3">
      <c r="A2" s="227" t="s">
        <v>46</v>
      </c>
      <c r="B2" s="227"/>
      <c r="C2" s="227"/>
      <c r="D2" s="125"/>
      <c r="E2" s="125"/>
      <c r="F2" s="125"/>
      <c r="G2" s="125"/>
    </row>
    <row r="3" spans="1:7" s="46" customFormat="1" ht="23.25" x14ac:dyDescent="0.35">
      <c r="A3" s="43" t="s">
        <v>8</v>
      </c>
      <c r="B3" s="44"/>
      <c r="C3" s="45" t="s">
        <v>32</v>
      </c>
    </row>
    <row r="4" spans="1:7" s="42" customFormat="1" ht="15" customHeight="1" thickBot="1" x14ac:dyDescent="0.4">
      <c r="A4" s="47"/>
      <c r="B4" s="48"/>
      <c r="C4" s="24"/>
    </row>
    <row r="5" spans="1:7" s="52" customFormat="1" ht="19.5" customHeight="1" thickBot="1" x14ac:dyDescent="0.35">
      <c r="A5" s="49">
        <v>1</v>
      </c>
      <c r="B5" s="50" t="str">
        <f>+'B - BRT'!A2</f>
        <v>Form B - BRT Stations</v>
      </c>
      <c r="C5" s="51">
        <f>+'B - BRT'!F18</f>
        <v>0</v>
      </c>
    </row>
    <row r="6" spans="1:7" s="52" customFormat="1" ht="12" customHeight="1" thickBot="1" x14ac:dyDescent="0.35">
      <c r="A6" s="49"/>
      <c r="B6" s="53"/>
      <c r="C6" s="54"/>
    </row>
    <row r="7" spans="1:7" s="52" customFormat="1" ht="19.5" customHeight="1" thickBot="1" x14ac:dyDescent="0.35">
      <c r="A7" s="55">
        <f>MAX($A$5:$A5)+1</f>
        <v>2</v>
      </c>
      <c r="B7" s="50" t="str">
        <f>+'C - Buses'!A2</f>
        <v>Form C - Buses</v>
      </c>
      <c r="C7" s="56">
        <f>+'C - Buses'!F34</f>
        <v>0</v>
      </c>
    </row>
    <row r="8" spans="1:7" s="52" customFormat="1" ht="12" customHeight="1" thickBot="1" x14ac:dyDescent="0.35">
      <c r="A8" s="49"/>
      <c r="B8" s="50"/>
      <c r="C8" s="57"/>
    </row>
    <row r="9" spans="1:7" s="52" customFormat="1" ht="19.5" customHeight="1" thickBot="1" x14ac:dyDescent="0.35">
      <c r="A9" s="55">
        <f>MAX($A$5:$A8)+1</f>
        <v>3</v>
      </c>
      <c r="B9" s="62" t="str">
        <f>+'D - CDS'!A2</f>
        <v>Form D - Central Data System</v>
      </c>
      <c r="C9" s="63">
        <f>+'D - CDS'!F16</f>
        <v>0</v>
      </c>
    </row>
    <row r="10" spans="1:7" s="59" customFormat="1" ht="12" customHeight="1" thickBot="1" x14ac:dyDescent="0.3">
      <c r="A10" s="55"/>
      <c r="B10" s="50"/>
      <c r="C10" s="61"/>
    </row>
    <row r="11" spans="1:7" s="60" customFormat="1" ht="19.5" customHeight="1" thickBot="1" x14ac:dyDescent="0.35">
      <c r="A11" s="55">
        <f>MAX($A$5:$A10)+1</f>
        <v>4</v>
      </c>
      <c r="B11" s="62" t="str">
        <f>+'E - Special Tools &amp; Spare Parts'!A2</f>
        <v>Form E - Special Tools and Spare Parts</v>
      </c>
      <c r="C11" s="63">
        <f>+'E - Special Tools &amp; Spare Parts'!F13</f>
        <v>0</v>
      </c>
    </row>
    <row r="12" spans="1:7" s="60" customFormat="1" ht="12" customHeight="1" thickBot="1" x14ac:dyDescent="0.35">
      <c r="A12" s="55"/>
      <c r="B12" s="50"/>
      <c r="C12" s="61"/>
    </row>
    <row r="13" spans="1:7" s="64" customFormat="1" ht="19.5" customHeight="1" thickBot="1" x14ac:dyDescent="0.35">
      <c r="A13" s="55">
        <f>MAX($A$5:$A12)+1</f>
        <v>5</v>
      </c>
      <c r="B13" s="62" t="str">
        <f>+'F - Fare Media'!A2</f>
        <v>Form F - Fare Media</v>
      </c>
      <c r="C13" s="63">
        <f>+'F - Fare Media'!F18</f>
        <v>0</v>
      </c>
    </row>
    <row r="14" spans="1:7" s="52" customFormat="1" ht="12" customHeight="1" thickBot="1" x14ac:dyDescent="0.35">
      <c r="A14" s="49"/>
      <c r="B14" s="41"/>
      <c r="C14" s="65"/>
    </row>
    <row r="15" spans="1:7" s="52" customFormat="1" ht="19.5" customHeight="1" thickBot="1" x14ac:dyDescent="0.35">
      <c r="A15" s="55">
        <f>MAX($A$5:$A14)+1</f>
        <v>6</v>
      </c>
      <c r="B15" s="62" t="str">
        <f>+'G - Fixed Costs'!A2</f>
        <v>Form G - Fixed Costs</v>
      </c>
      <c r="C15" s="63">
        <f>+'G - Fixed Costs'!F15</f>
        <v>0</v>
      </c>
    </row>
    <row r="16" spans="1:7" s="52" customFormat="1" ht="12" customHeight="1" thickBot="1" x14ac:dyDescent="0.35">
      <c r="A16" s="55"/>
      <c r="B16" s="62"/>
      <c r="C16" s="67"/>
    </row>
    <row r="17" spans="1:3" s="64" customFormat="1" ht="19.5" customHeight="1" thickBot="1" x14ac:dyDescent="0.35">
      <c r="A17" s="55">
        <f>MAX($A$5:$A16)+1</f>
        <v>7</v>
      </c>
      <c r="B17" s="62" t="str">
        <f>+'H - Customer Support System'!A2</f>
        <v>Form H - Customer Support System</v>
      </c>
      <c r="C17" s="63">
        <f>+'H - Customer Support System'!F11</f>
        <v>0</v>
      </c>
    </row>
    <row r="18" spans="1:3" ht="12" customHeight="1" thickBot="1" x14ac:dyDescent="0.35">
      <c r="A18" s="41"/>
      <c r="B18" s="62"/>
      <c r="C18" s="67"/>
    </row>
    <row r="19" spans="1:3" s="64" customFormat="1" ht="19.5" customHeight="1" thickBot="1" x14ac:dyDescent="0.35">
      <c r="A19" s="66">
        <f>MAX($A$5:$A18)+1</f>
        <v>8</v>
      </c>
      <c r="B19" s="62" t="str">
        <f>+'I - Support Services'!A2</f>
        <v>Form I - Support Services</v>
      </c>
      <c r="C19" s="63">
        <f>+'I - Support Services'!F13</f>
        <v>0</v>
      </c>
    </row>
    <row r="20" spans="1:3" s="64" customFormat="1" ht="12" customHeight="1" thickBot="1" x14ac:dyDescent="0.35">
      <c r="A20" s="66"/>
      <c r="B20" s="68"/>
      <c r="C20" s="67"/>
    </row>
    <row r="21" spans="1:3" s="64" customFormat="1" ht="19.5" customHeight="1" thickBot="1" x14ac:dyDescent="0.35">
      <c r="A21" s="66">
        <f>MAX($A$5:$A20)+1</f>
        <v>9</v>
      </c>
      <c r="B21" s="69" t="s">
        <v>42</v>
      </c>
      <c r="C21" s="58">
        <f>SUM(C5:C20)</f>
        <v>0</v>
      </c>
    </row>
    <row r="22" spans="1:3" s="64" customFormat="1" ht="12" customHeight="1" x14ac:dyDescent="0.3">
      <c r="A22" s="66"/>
      <c r="B22" s="70"/>
      <c r="C22" s="71"/>
    </row>
    <row r="23" spans="1:3" s="64" customFormat="1" ht="19.5" customHeight="1" x14ac:dyDescent="0.3">
      <c r="A23" s="66"/>
      <c r="B23" s="72"/>
      <c r="C23" s="24"/>
    </row>
    <row r="24" spans="1:3" s="64" customFormat="1" ht="12" customHeight="1" x14ac:dyDescent="0.3">
      <c r="A24" s="210"/>
      <c r="B24" s="211"/>
      <c r="C24" s="211"/>
    </row>
    <row r="25" spans="1:3" s="42" customFormat="1" ht="9" customHeight="1" x14ac:dyDescent="0.25">
      <c r="A25" s="205"/>
      <c r="B25" s="212"/>
      <c r="C25" s="213"/>
    </row>
    <row r="26" spans="1:3" s="42" customFormat="1" ht="13.5" customHeight="1" x14ac:dyDescent="0.25">
      <c r="A26" s="211"/>
      <c r="B26" s="211"/>
      <c r="C26" s="213"/>
    </row>
    <row r="27" spans="1:3" s="42" customFormat="1" ht="13.5" customHeight="1" x14ac:dyDescent="0.25">
      <c r="A27" s="211"/>
      <c r="B27" s="214"/>
      <c r="C27" s="213"/>
    </row>
    <row r="28" spans="1:3" ht="15.75" x14ac:dyDescent="0.25">
      <c r="B28" s="42"/>
      <c r="C28" s="213"/>
    </row>
    <row r="29" spans="1:3" s="42" customFormat="1" ht="15.75" x14ac:dyDescent="0.25">
      <c r="A29" s="74" t="s">
        <v>2</v>
      </c>
      <c r="B29" s="129"/>
      <c r="C29" s="75"/>
    </row>
    <row r="30" spans="1:3" s="42" customFormat="1" ht="15.75" x14ac:dyDescent="0.25">
      <c r="C30" s="76"/>
    </row>
    <row r="31" spans="1:3" s="42" customFormat="1" ht="15.75" x14ac:dyDescent="0.25">
      <c r="A31" s="74" t="s">
        <v>16</v>
      </c>
      <c r="B31" s="74"/>
      <c r="C31" s="75"/>
    </row>
    <row r="32" spans="1:3" s="42" customFormat="1" ht="15.75" x14ac:dyDescent="0.25">
      <c r="C32" s="76"/>
    </row>
    <row r="33" spans="1:3" s="42" customFormat="1" ht="15.75" x14ac:dyDescent="0.25">
      <c r="A33" s="74" t="s">
        <v>43</v>
      </c>
      <c r="B33" s="129"/>
      <c r="C33" s="75"/>
    </row>
    <row r="34" spans="1:3" s="42" customFormat="1" ht="15.75" x14ac:dyDescent="0.25">
      <c r="B34" s="25"/>
      <c r="C34" s="25"/>
    </row>
    <row r="35" spans="1:3" s="42" customFormat="1" ht="15.75" x14ac:dyDescent="0.25">
      <c r="A35" s="74" t="s">
        <v>3</v>
      </c>
      <c r="B35" s="215"/>
      <c r="C35" s="215"/>
    </row>
    <row r="36" spans="1:3" s="42" customFormat="1" ht="15.75" x14ac:dyDescent="0.25">
      <c r="B36" s="25"/>
      <c r="C36" s="25"/>
    </row>
    <row r="37" spans="1:3" s="42" customFormat="1" ht="15.75" x14ac:dyDescent="0.25">
      <c r="A37" s="74" t="s">
        <v>4</v>
      </c>
      <c r="B37" s="215"/>
      <c r="C37" s="215"/>
    </row>
  </sheetData>
  <customSheetViews>
    <customSheetView guid="{02E3BF03-B663-4A9A-B589-98076ED1A95C}" showPageBreaks="1" showGridLines="0" fitToPage="1" printArea="1">
      <selection activeCell="G26" sqref="G26"/>
      <rowBreaks count="1" manualBreakCount="1">
        <brk id="26" max="16383" man="1"/>
      </rowBreaks>
      <pageMargins left="0.25" right="0.25" top="0.5" bottom="0.8" header="0.3" footer="0.3"/>
      <printOptions horizontalCentered="1"/>
      <pageSetup scale="78" orientation="portrait" r:id="rId1"/>
      <headerFooter>
        <oddFooter>Page &amp;P of &amp;N</oddFooter>
      </headerFooter>
    </customSheetView>
    <customSheetView guid="{DFB87C50-1A4E-4DF2-9B2B-09CF9D7F14D8}" showPageBreaks="1" showGridLines="0" fitToPage="1" printArea="1">
      <selection activeCell="C28" sqref="C28"/>
      <rowBreaks count="1" manualBreakCount="1">
        <brk id="26" max="16383" man="1"/>
      </rowBreaks>
      <pageMargins left="0.25" right="0.25" top="0.5" bottom="0.8" header="0.3" footer="0.3"/>
      <printOptions horizontalCentered="1"/>
      <pageSetup scale="84" orientation="landscape" r:id="rId2"/>
      <headerFooter>
        <oddFooter>Page &amp;P of &amp;N</oddFooter>
      </headerFooter>
    </customSheetView>
    <customSheetView guid="{EA1BD36C-5E13-4AF8-BA7A-C27AFB69CFA1}" showGridLines="0" fitToPage="1">
      <selection activeCell="C34" sqref="C34"/>
      <rowBreaks count="1" manualBreakCount="1">
        <brk id="26" max="16383" man="1"/>
      </rowBreaks>
      <pageMargins left="0.25" right="0.25" top="0.5" bottom="0.8" header="0.3" footer="0.3"/>
      <printOptions horizontalCentered="1"/>
      <pageSetup scale="85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C34" sqref="C34"/>
      <rowBreaks count="1" manualBreakCount="1">
        <brk id="26" max="16383" man="1"/>
      </rowBreaks>
      <pageMargins left="0.25" right="0.25" top="0.5" bottom="0.8" header="0.3" footer="0.3"/>
      <printOptions horizontalCentered="1"/>
      <pageSetup scale="85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B9" sqref="B9"/>
      <rowBreaks count="1" manualBreakCount="1">
        <brk id="26" max="16383" man="1"/>
      </rowBreaks>
      <pageMargins left="0.25" right="0.25" top="0.5" bottom="0.8" header="0.3" footer="0.3"/>
      <printOptions horizontalCentered="1"/>
      <pageSetup scale="85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 topLeftCell="A10">
      <selection activeCell="B27" sqref="B27"/>
      <rowBreaks count="1" manualBreakCount="1">
        <brk id="26" max="16383" man="1"/>
      </rowBreaks>
      <pageMargins left="0.25" right="0.25" top="0.5" bottom="0.8" header="0.3" footer="0.3"/>
      <printOptions horizontalCentered="1"/>
      <pageSetup scale="83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C34" sqref="C34"/>
      <rowBreaks count="1" manualBreakCount="1">
        <brk id="26" max="16383" man="1"/>
      </rowBreaks>
      <pageMargins left="0.25" right="0.25" top="0.5" bottom="0.8" header="0.3" footer="0.3"/>
      <printOptions horizontalCentered="1"/>
      <pageSetup scale="85" orientation="landscape" r:id="rId7"/>
      <headerFooter>
        <oddFooter>Page &amp;P of &amp;N</oddFooter>
      </headerFooter>
    </customSheetView>
  </customSheetViews>
  <mergeCells count="2">
    <mergeCell ref="A1:C1"/>
    <mergeCell ref="A2:C2"/>
  </mergeCells>
  <phoneticPr fontId="0" type="noConversion"/>
  <printOptions horizontalCentered="1"/>
  <pageMargins left="0.25" right="0.25" top="0.5" bottom="0.8" header="0.3" footer="0.3"/>
  <pageSetup scale="78" orientation="portrait" r:id="rId8"/>
  <headerFooter>
    <oddFooter>Page &amp;P of &amp;N</oddFooter>
  </headerFooter>
  <rowBreaks count="1" manualBreakCount="1"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D34"/>
  <sheetViews>
    <sheetView showGridLines="0" zoomScaleNormal="100" workbookViewId="0">
      <selection activeCell="G7" sqref="G7"/>
    </sheetView>
  </sheetViews>
  <sheetFormatPr defaultColWidth="9.140625" defaultRowHeight="13.5" customHeight="1" x14ac:dyDescent="0.2"/>
  <cols>
    <col min="1" max="1" width="4.7109375" style="25" customWidth="1"/>
    <col min="2" max="2" width="77.7109375" style="25" customWidth="1"/>
    <col min="3" max="3" width="15.42578125" style="25" customWidth="1"/>
    <col min="4" max="4" width="10.28515625" style="25" customWidth="1"/>
    <col min="5" max="16384" width="9.140625" style="25"/>
  </cols>
  <sheetData>
    <row r="1" spans="1:4" ht="21" customHeight="1" x14ac:dyDescent="0.2">
      <c r="A1" s="226" t="s">
        <v>66</v>
      </c>
      <c r="B1" s="226"/>
      <c r="C1" s="226"/>
      <c r="D1" s="226"/>
    </row>
    <row r="2" spans="1:4" ht="18.75" customHeight="1" x14ac:dyDescent="0.25">
      <c r="A2" s="227" t="s">
        <v>47</v>
      </c>
      <c r="B2" s="238"/>
      <c r="C2" s="238"/>
      <c r="D2" s="238"/>
    </row>
    <row r="3" spans="1:4" ht="15" customHeight="1" x14ac:dyDescent="0.2">
      <c r="A3" s="239" t="s">
        <v>17</v>
      </c>
      <c r="B3" s="240"/>
      <c r="C3" s="240"/>
      <c r="D3" s="240"/>
    </row>
    <row r="4" spans="1:4" ht="13.5" customHeight="1" thickBot="1" x14ac:dyDescent="0.25">
      <c r="A4" s="2" t="s">
        <v>0</v>
      </c>
      <c r="B4" s="3" t="s">
        <v>1</v>
      </c>
      <c r="C4" s="2" t="s">
        <v>18</v>
      </c>
      <c r="D4" s="128" t="s">
        <v>19</v>
      </c>
    </row>
    <row r="5" spans="1:4" ht="13.5" customHeight="1" thickBot="1" x14ac:dyDescent="0.25">
      <c r="A5" s="5" t="s">
        <v>20</v>
      </c>
      <c r="B5" s="8"/>
      <c r="C5" s="31"/>
      <c r="D5" s="32"/>
    </row>
    <row r="6" spans="1:4" ht="13.5" customHeight="1" x14ac:dyDescent="0.2">
      <c r="A6" s="6">
        <v>1</v>
      </c>
      <c r="B6" s="9" t="s">
        <v>21</v>
      </c>
      <c r="C6" s="120"/>
      <c r="D6" s="136"/>
    </row>
    <row r="7" spans="1:4" ht="13.5" customHeight="1" x14ac:dyDescent="0.2">
      <c r="A7" s="6">
        <f>MAX($A$6:A6)+1</f>
        <v>2</v>
      </c>
      <c r="B7" s="9" t="s">
        <v>22</v>
      </c>
      <c r="C7" s="33"/>
      <c r="D7" s="137"/>
    </row>
    <row r="8" spans="1:4" ht="13.5" customHeight="1" x14ac:dyDescent="0.2">
      <c r="A8" s="6">
        <f>MAX($A$6:A7)+1</f>
        <v>3</v>
      </c>
      <c r="B8" s="82" t="s">
        <v>23</v>
      </c>
      <c r="C8" s="33"/>
      <c r="D8" s="137"/>
    </row>
    <row r="9" spans="1:4" ht="13.5" customHeight="1" x14ac:dyDescent="0.2">
      <c r="A9" s="6">
        <f>MAX($A$6:A8)+1</f>
        <v>4</v>
      </c>
      <c r="B9" s="9" t="s">
        <v>24</v>
      </c>
      <c r="C9" s="33"/>
      <c r="D9" s="137"/>
    </row>
    <row r="10" spans="1:4" ht="13.5" customHeight="1" x14ac:dyDescent="0.2">
      <c r="A10" s="6">
        <f>MAX($A$6:A9)+1</f>
        <v>5</v>
      </c>
      <c r="B10" s="9" t="s">
        <v>25</v>
      </c>
      <c r="C10" s="33"/>
      <c r="D10" s="137"/>
    </row>
    <row r="11" spans="1:4" ht="13.5" customHeight="1" x14ac:dyDescent="0.2">
      <c r="A11" s="6">
        <f>MAX($A$6:A10)+1</f>
        <v>6</v>
      </c>
      <c r="B11" s="9" t="s">
        <v>12</v>
      </c>
      <c r="C11" s="33"/>
      <c r="D11" s="137"/>
    </row>
    <row r="12" spans="1:4" ht="13.5" customHeight="1" x14ac:dyDescent="0.2">
      <c r="A12" s="6">
        <f>MAX($A$6:A11)+1</f>
        <v>7</v>
      </c>
      <c r="B12" s="9" t="s">
        <v>26</v>
      </c>
      <c r="C12" s="33"/>
      <c r="D12" s="137"/>
    </row>
    <row r="13" spans="1:4" ht="13.5" customHeight="1" x14ac:dyDescent="0.2">
      <c r="A13" s="6">
        <f>MAX($A$6:A12)+1</f>
        <v>8</v>
      </c>
      <c r="B13" s="82" t="s">
        <v>27</v>
      </c>
      <c r="C13" s="33"/>
      <c r="D13" s="137"/>
    </row>
    <row r="14" spans="1:4" ht="13.5" customHeight="1" x14ac:dyDescent="0.2">
      <c r="A14" s="6">
        <f>MAX($A$6:A13)+1</f>
        <v>9</v>
      </c>
      <c r="B14" s="82" t="s">
        <v>28</v>
      </c>
      <c r="C14" s="33"/>
      <c r="D14" s="137"/>
    </row>
    <row r="15" spans="1:4" ht="13.5" customHeight="1" x14ac:dyDescent="0.2">
      <c r="A15" s="6">
        <f>MAX($A$6:A14)+1</f>
        <v>10</v>
      </c>
      <c r="B15" s="82" t="s">
        <v>29</v>
      </c>
      <c r="C15" s="33"/>
      <c r="D15" s="137"/>
    </row>
    <row r="16" spans="1:4" ht="13.5" customHeight="1" x14ac:dyDescent="0.2">
      <c r="A16" s="6">
        <f>MAX($A$6:A15)+1</f>
        <v>11</v>
      </c>
      <c r="B16" s="82" t="s">
        <v>30</v>
      </c>
      <c r="C16" s="33"/>
      <c r="D16" s="137"/>
    </row>
    <row r="17" spans="1:4" ht="13.5" customHeight="1" thickBot="1" x14ac:dyDescent="0.25">
      <c r="A17" s="11">
        <f>MAX($A$6:A16)+1</f>
        <v>12</v>
      </c>
      <c r="B17" s="122" t="s">
        <v>31</v>
      </c>
      <c r="C17" s="35"/>
      <c r="D17" s="138"/>
    </row>
    <row r="18" spans="1:4" ht="13.5" customHeight="1" thickBot="1" x14ac:dyDescent="0.25">
      <c r="A18" s="235" t="s">
        <v>36</v>
      </c>
      <c r="B18" s="236"/>
      <c r="C18" s="236"/>
      <c r="D18" s="237"/>
    </row>
    <row r="19" spans="1:4" ht="13.5" customHeight="1" x14ac:dyDescent="0.2">
      <c r="A19" s="36">
        <f>MAX($A$6:A18)+1</f>
        <v>13</v>
      </c>
      <c r="B19" s="126"/>
      <c r="C19" s="37"/>
      <c r="D19" s="139"/>
    </row>
    <row r="20" spans="1:4" ht="13.5" customHeight="1" x14ac:dyDescent="0.2">
      <c r="A20" s="11">
        <f>MAX($A$6:A19)+1</f>
        <v>14</v>
      </c>
      <c r="B20" s="121"/>
      <c r="C20" s="33"/>
      <c r="D20" s="137"/>
    </row>
    <row r="21" spans="1:4" ht="13.5" customHeight="1" x14ac:dyDescent="0.2">
      <c r="A21" s="11">
        <f>MAX($A$6:A20)+1</f>
        <v>15</v>
      </c>
      <c r="B21" s="121"/>
      <c r="C21" s="33"/>
      <c r="D21" s="137"/>
    </row>
    <row r="22" spans="1:4" ht="13.5" customHeight="1" x14ac:dyDescent="0.2">
      <c r="A22" s="11">
        <f>MAX($A$6:A21)+1</f>
        <v>16</v>
      </c>
      <c r="B22" s="121"/>
      <c r="C22" s="33"/>
      <c r="D22" s="137"/>
    </row>
    <row r="23" spans="1:4" ht="13.5" customHeight="1" x14ac:dyDescent="0.2">
      <c r="A23" s="11">
        <f>MAX($A$6:A22)+1</f>
        <v>17</v>
      </c>
      <c r="B23" s="121"/>
      <c r="C23" s="33"/>
      <c r="D23" s="137"/>
    </row>
    <row r="24" spans="1:4" ht="13.5" customHeight="1" x14ac:dyDescent="0.2">
      <c r="A24" s="11">
        <f>MAX($A$6:A23)+1</f>
        <v>18</v>
      </c>
      <c r="B24" s="121"/>
      <c r="C24" s="33"/>
      <c r="D24" s="137"/>
    </row>
    <row r="25" spans="1:4" ht="13.5" customHeight="1" x14ac:dyDescent="0.2">
      <c r="A25" s="11">
        <f>MAX($A$6:A24)+1</f>
        <v>19</v>
      </c>
      <c r="B25" s="121"/>
      <c r="C25" s="33"/>
      <c r="D25" s="137"/>
    </row>
    <row r="26" spans="1:4" ht="13.5" customHeight="1" x14ac:dyDescent="0.2">
      <c r="A26" s="11">
        <f>MAX($A$6:A25)+1</f>
        <v>20</v>
      </c>
      <c r="B26" s="121"/>
      <c r="C26" s="33"/>
      <c r="D26" s="137"/>
    </row>
    <row r="27" spans="1:4" ht="13.5" customHeight="1" x14ac:dyDescent="0.2">
      <c r="A27" s="11">
        <f>MAX($A$6:A26)+1</f>
        <v>21</v>
      </c>
      <c r="B27" s="121"/>
      <c r="C27" s="33"/>
      <c r="D27" s="137"/>
    </row>
    <row r="28" spans="1:4" ht="13.5" customHeight="1" thickBot="1" x14ac:dyDescent="0.25">
      <c r="A28" s="10">
        <f>MAX($A$6:A27)+1</f>
        <v>22</v>
      </c>
      <c r="B28" s="127"/>
      <c r="C28" s="34"/>
      <c r="D28" s="140"/>
    </row>
    <row r="34" spans="2:2" ht="13.5" customHeight="1" x14ac:dyDescent="0.2">
      <c r="B34" s="73"/>
    </row>
  </sheetData>
  <customSheetViews>
    <customSheetView guid="{02E3BF03-B663-4A9A-B589-98076ED1A95C}" showPageBreaks="1" showGridLines="0" fitToPage="1" printArea="1">
      <selection activeCell="G7" sqref="G7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fitToPage="1" printArea="1">
      <selection activeCell="G7" sqref="G7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fitToPage="1">
      <selection activeCell="B23" sqref="B23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B23" sqref="B23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B23" sqref="B23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>
      <selection activeCell="J33" sqref="J33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B23" sqref="B23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A18:D18"/>
    <mergeCell ref="A2:D2"/>
    <mergeCell ref="A3:D3"/>
    <mergeCell ref="A1:D1"/>
  </mergeCells>
  <phoneticPr fontId="2" type="noConversion"/>
  <printOptions horizontalCentered="1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showGridLines="0" zoomScaleNormal="100" zoomScaleSheetLayoutView="75" workbookViewId="0">
      <selection activeCell="F11" sqref="A1:F11"/>
    </sheetView>
  </sheetViews>
  <sheetFormatPr defaultColWidth="9.140625" defaultRowHeight="13.5" customHeight="1" x14ac:dyDescent="0.25"/>
  <cols>
    <col min="1" max="1" width="4.7109375" style="72" customWidth="1"/>
    <col min="2" max="2" width="7.7109375" style="72" customWidth="1"/>
    <col min="3" max="3" width="77.7109375" style="24" customWidth="1"/>
    <col min="4" max="4" width="11.28515625" style="72" customWidth="1"/>
    <col min="5" max="5" width="12.28515625" style="98" customWidth="1"/>
    <col min="6" max="6" width="13.28515625" style="72" customWidth="1"/>
    <col min="7" max="16384" width="9.140625" style="42"/>
  </cols>
  <sheetData>
    <row r="1" spans="1:8" s="41" customFormat="1" ht="21" customHeight="1" x14ac:dyDescent="0.3">
      <c r="A1" s="243"/>
      <c r="B1" s="243"/>
      <c r="C1" s="243"/>
      <c r="D1" s="243"/>
      <c r="E1" s="244"/>
      <c r="F1" s="244"/>
      <c r="G1" s="192"/>
      <c r="H1" s="192"/>
    </row>
    <row r="2" spans="1:8" s="41" customFormat="1" ht="18.75" customHeight="1" x14ac:dyDescent="0.3">
      <c r="A2" s="227"/>
      <c r="B2" s="227"/>
      <c r="C2" s="227"/>
      <c r="D2" s="227"/>
      <c r="E2" s="227"/>
      <c r="F2" s="227"/>
      <c r="G2" s="192"/>
      <c r="H2" s="192"/>
    </row>
    <row r="3" spans="1:8" s="25" customFormat="1" ht="15" customHeight="1" x14ac:dyDescent="0.2">
      <c r="A3" s="245"/>
      <c r="B3" s="245"/>
      <c r="C3" s="245"/>
      <c r="D3" s="245"/>
      <c r="E3" s="245"/>
      <c r="F3" s="245"/>
      <c r="G3" s="193"/>
      <c r="H3" s="193"/>
    </row>
    <row r="4" spans="1:8" s="77" customFormat="1" ht="13.5" customHeight="1" x14ac:dyDescent="0.2">
      <c r="A4" s="194"/>
      <c r="B4" s="194"/>
      <c r="C4" s="195"/>
      <c r="D4" s="196"/>
      <c r="E4" s="197"/>
      <c r="F4" s="197"/>
      <c r="G4" s="198"/>
      <c r="H4" s="198"/>
    </row>
    <row r="5" spans="1:8" s="25" customFormat="1" ht="13.5" customHeight="1" x14ac:dyDescent="0.2">
      <c r="A5" s="199"/>
      <c r="B5" s="199"/>
      <c r="C5" s="196"/>
      <c r="D5" s="194"/>
      <c r="E5" s="200"/>
      <c r="F5" s="196"/>
      <c r="G5" s="193"/>
      <c r="H5" s="193"/>
    </row>
    <row r="6" spans="1:8" s="25" customFormat="1" ht="13.5" customHeight="1" x14ac:dyDescent="0.2">
      <c r="A6" s="201"/>
      <c r="B6" s="201"/>
      <c r="C6" s="196"/>
      <c r="D6" s="202"/>
      <c r="E6" s="203"/>
      <c r="F6" s="204"/>
      <c r="G6" s="193"/>
      <c r="H6" s="193"/>
    </row>
    <row r="7" spans="1:8" s="25" customFormat="1" ht="13.5" customHeight="1" x14ac:dyDescent="0.2">
      <c r="A7" s="201"/>
      <c r="B7" s="201"/>
      <c r="C7" s="196"/>
      <c r="D7" s="202"/>
      <c r="E7" s="189"/>
      <c r="F7" s="190"/>
      <c r="G7" s="193"/>
      <c r="H7" s="193"/>
    </row>
    <row r="8" spans="1:8" s="25" customFormat="1" ht="13.5" customHeight="1" x14ac:dyDescent="0.2">
      <c r="A8" s="199"/>
      <c r="B8" s="199"/>
      <c r="C8" s="196"/>
      <c r="D8" s="201"/>
      <c r="E8" s="200"/>
      <c r="F8" s="241"/>
      <c r="G8" s="193"/>
      <c r="H8" s="193"/>
    </row>
    <row r="9" spans="1:8" s="25" customFormat="1" ht="13.5" customHeight="1" x14ac:dyDescent="0.2">
      <c r="A9" s="199"/>
      <c r="B9" s="199"/>
      <c r="C9" s="196"/>
      <c r="D9" s="201"/>
      <c r="E9" s="200"/>
      <c r="F9" s="242"/>
      <c r="G9" s="193"/>
      <c r="H9" s="193"/>
    </row>
    <row r="10" spans="1:8" ht="13.5" customHeight="1" x14ac:dyDescent="0.25">
      <c r="A10" s="205"/>
      <c r="B10" s="205"/>
      <c r="C10" s="206"/>
      <c r="D10" s="205"/>
      <c r="E10" s="207"/>
      <c r="F10" s="205"/>
      <c r="G10" s="191"/>
      <c r="H10" s="191"/>
    </row>
    <row r="11" spans="1:8" ht="13.5" customHeight="1" x14ac:dyDescent="0.25">
      <c r="A11" s="208"/>
      <c r="B11" s="208"/>
      <c r="C11" s="206"/>
      <c r="D11" s="205"/>
      <c r="E11" s="207"/>
      <c r="F11" s="205"/>
      <c r="G11" s="191"/>
      <c r="H11" s="191"/>
    </row>
    <row r="12" spans="1:8" ht="13.5" customHeight="1" x14ac:dyDescent="0.25">
      <c r="A12" s="205"/>
      <c r="B12" s="205"/>
      <c r="C12" s="206"/>
      <c r="D12" s="205"/>
      <c r="E12" s="207"/>
      <c r="F12" s="205"/>
      <c r="G12" s="191"/>
      <c r="H12" s="191"/>
    </row>
    <row r="13" spans="1:8" ht="13.5" customHeight="1" x14ac:dyDescent="0.25">
      <c r="A13" s="205"/>
      <c r="B13" s="205"/>
      <c r="C13" s="206"/>
      <c r="D13" s="205"/>
      <c r="E13" s="207"/>
      <c r="F13" s="205"/>
      <c r="G13" s="191"/>
      <c r="H13" s="191"/>
    </row>
    <row r="14" spans="1:8" ht="13.5" customHeight="1" x14ac:dyDescent="0.25">
      <c r="A14" s="205"/>
      <c r="B14" s="205"/>
      <c r="C14" s="206"/>
      <c r="D14" s="205"/>
      <c r="E14" s="207"/>
      <c r="F14" s="205"/>
      <c r="G14" s="191"/>
      <c r="H14" s="191"/>
    </row>
    <row r="15" spans="1:8" ht="13.5" customHeight="1" x14ac:dyDescent="0.25">
      <c r="A15" s="205"/>
      <c r="B15" s="205"/>
      <c r="C15" s="206"/>
      <c r="D15" s="205"/>
      <c r="E15" s="207"/>
      <c r="F15" s="205"/>
      <c r="G15" s="191"/>
      <c r="H15" s="191"/>
    </row>
    <row r="16" spans="1:8" ht="13.5" customHeight="1" x14ac:dyDescent="0.25">
      <c r="A16" s="205"/>
      <c r="B16" s="205"/>
      <c r="C16" s="206"/>
      <c r="D16" s="205"/>
      <c r="E16" s="207"/>
      <c r="F16" s="205"/>
      <c r="G16" s="191"/>
      <c r="H16" s="191"/>
    </row>
    <row r="17" spans="1:8" ht="13.5" customHeight="1" x14ac:dyDescent="0.25">
      <c r="A17" s="205"/>
      <c r="B17" s="205"/>
      <c r="C17" s="206"/>
      <c r="D17" s="205"/>
      <c r="E17" s="207"/>
      <c r="F17" s="205"/>
      <c r="G17" s="191"/>
      <c r="H17" s="191"/>
    </row>
    <row r="18" spans="1:8" ht="13.5" customHeight="1" x14ac:dyDescent="0.25">
      <c r="A18" s="205"/>
      <c r="B18" s="205"/>
      <c r="C18" s="206"/>
      <c r="D18" s="205"/>
      <c r="E18" s="207"/>
      <c r="F18" s="205"/>
      <c r="G18" s="191"/>
      <c r="H18" s="191"/>
    </row>
    <row r="19" spans="1:8" ht="13.5" customHeight="1" x14ac:dyDescent="0.25">
      <c r="A19" s="205"/>
      <c r="B19" s="205"/>
      <c r="C19" s="206"/>
      <c r="D19" s="205"/>
      <c r="E19" s="207"/>
      <c r="F19" s="205"/>
      <c r="G19" s="191"/>
      <c r="H19" s="191"/>
    </row>
    <row r="20" spans="1:8" ht="13.5" customHeight="1" x14ac:dyDescent="0.25">
      <c r="A20" s="205"/>
      <c r="B20" s="205"/>
      <c r="C20" s="206"/>
      <c r="D20" s="205"/>
      <c r="E20" s="207"/>
      <c r="F20" s="205"/>
      <c r="G20" s="191"/>
      <c r="H20" s="191"/>
    </row>
    <row r="50" spans="3:3" ht="13.5" customHeight="1" x14ac:dyDescent="0.25">
      <c r="C50" s="100"/>
    </row>
  </sheetData>
  <customSheetViews>
    <customSheetView guid="{02E3BF03-B663-4A9A-B589-98076ED1A95C}" showPageBreaks="1" showGridLines="0" printArea="1" state="hidden">
      <selection activeCell="F11" sqref="A1:F11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printArea="1" state="hidden">
      <selection activeCell="F11" sqref="A1:F11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state="hidden">
      <selection activeCell="F11" sqref="A1:F11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printArea="1" state="hidden">
      <selection activeCell="F11" sqref="A1:F11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printArea="1" view="pageLayout">
      <selection sqref="A1:E1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printArea="1" state="hidden">
      <selection activeCell="F11" sqref="A1:F11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state="hidden">
      <selection activeCell="F11" sqref="A1:F11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F8:F9"/>
    <mergeCell ref="A1:F1"/>
    <mergeCell ref="A2:F2"/>
    <mergeCell ref="A3:F3"/>
  </mergeCells>
  <phoneticPr fontId="3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29"/>
  <sheetViews>
    <sheetView showGridLines="0" view="pageBreakPreview" zoomScale="90" zoomScaleNormal="100" zoomScaleSheetLayoutView="90" workbookViewId="0">
      <selection activeCell="J20" sqref="J20"/>
    </sheetView>
  </sheetViews>
  <sheetFormatPr defaultColWidth="9.140625" defaultRowHeight="13.5" customHeight="1" x14ac:dyDescent="0.2"/>
  <cols>
    <col min="1" max="1" width="4.7109375" style="143" customWidth="1"/>
    <col min="2" max="2" width="7.7109375" style="172" customWidth="1"/>
    <col min="3" max="3" width="98.7109375" style="110" customWidth="1"/>
    <col min="4" max="4" width="9.7109375" style="143" customWidth="1"/>
    <col min="5" max="5" width="12.28515625" style="143" customWidth="1"/>
    <col min="6" max="6" width="13.28515625" style="143" customWidth="1"/>
    <col min="7" max="16384" width="9.140625" style="143"/>
  </cols>
  <sheetData>
    <row r="1" spans="1:6" ht="21" customHeight="1" x14ac:dyDescent="0.2">
      <c r="A1" s="226" t="s">
        <v>92</v>
      </c>
      <c r="B1" s="226"/>
      <c r="C1" s="226"/>
      <c r="D1" s="226"/>
      <c r="E1" s="226"/>
      <c r="F1" s="226"/>
    </row>
    <row r="2" spans="1:6" ht="18.75" customHeight="1" x14ac:dyDescent="0.25">
      <c r="A2" s="227" t="s">
        <v>153</v>
      </c>
      <c r="B2" s="227"/>
      <c r="C2" s="227"/>
      <c r="D2" s="227"/>
      <c r="E2" s="227"/>
      <c r="F2" s="227"/>
    </row>
    <row r="3" spans="1:6" ht="15" customHeight="1" x14ac:dyDescent="0.2"/>
    <row r="4" spans="1:6" ht="13.5" customHeight="1" thickBot="1" x14ac:dyDescent="0.25">
      <c r="A4" s="2" t="s">
        <v>0</v>
      </c>
      <c r="B4" s="2" t="s">
        <v>101</v>
      </c>
      <c r="C4" s="3" t="s">
        <v>1</v>
      </c>
      <c r="D4" s="4" t="s">
        <v>5</v>
      </c>
      <c r="E4" s="4" t="s">
        <v>6</v>
      </c>
      <c r="F4" s="4" t="s">
        <v>7</v>
      </c>
    </row>
    <row r="5" spans="1:6" ht="13.5" customHeight="1" thickBot="1" x14ac:dyDescent="0.25">
      <c r="A5" s="113" t="s">
        <v>37</v>
      </c>
      <c r="B5" s="184"/>
      <c r="C5" s="114"/>
      <c r="D5" s="13"/>
      <c r="E5" s="224"/>
      <c r="F5" s="115"/>
    </row>
    <row r="6" spans="1:6" ht="13.5" customHeight="1" thickBot="1" x14ac:dyDescent="0.25">
      <c r="A6" s="6">
        <v>1</v>
      </c>
      <c r="B6" s="173">
        <v>39.1</v>
      </c>
      <c r="C6" s="102" t="s">
        <v>116</v>
      </c>
      <c r="D6" s="151" t="s">
        <v>14</v>
      </c>
      <c r="E6" s="225"/>
      <c r="F6" s="83">
        <f>SUM(E6)</f>
        <v>0</v>
      </c>
    </row>
    <row r="7" spans="1:6" ht="13.5" customHeight="1" thickBot="1" x14ac:dyDescent="0.25">
      <c r="A7" s="6">
        <f>MAX(A6:A$6)+1</f>
        <v>2</v>
      </c>
      <c r="B7" s="174">
        <v>39.200000000000003</v>
      </c>
      <c r="C7" s="102" t="s">
        <v>117</v>
      </c>
      <c r="D7" s="163" t="s">
        <v>14</v>
      </c>
      <c r="E7" s="225"/>
      <c r="F7" s="83">
        <f t="shared" ref="F7:F20" si="0">SUM(E7)</f>
        <v>0</v>
      </c>
    </row>
    <row r="8" spans="1:6" ht="13.5" customHeight="1" thickBot="1" x14ac:dyDescent="0.25">
      <c r="A8" s="6">
        <f>MAX(A$6:A7)+1</f>
        <v>3</v>
      </c>
      <c r="B8" s="174">
        <v>39.299999999999997</v>
      </c>
      <c r="C8" s="102" t="s">
        <v>118</v>
      </c>
      <c r="D8" s="163" t="s">
        <v>14</v>
      </c>
      <c r="E8" s="225"/>
      <c r="F8" s="83">
        <f t="shared" si="0"/>
        <v>0</v>
      </c>
    </row>
    <row r="9" spans="1:6" ht="13.5" customHeight="1" thickBot="1" x14ac:dyDescent="0.25">
      <c r="A9" s="6">
        <f>MAX(A$6:A8)+1</f>
        <v>4</v>
      </c>
      <c r="B9" s="174">
        <v>39.5</v>
      </c>
      <c r="C9" s="102" t="s">
        <v>119</v>
      </c>
      <c r="D9" s="163" t="s">
        <v>14</v>
      </c>
      <c r="E9" s="225"/>
      <c r="F9" s="83">
        <f t="shared" si="0"/>
        <v>0</v>
      </c>
    </row>
    <row r="10" spans="1:6" ht="13.5" customHeight="1" thickBot="1" x14ac:dyDescent="0.25">
      <c r="A10" s="6">
        <f>MAX(A$6:A9)+1</f>
        <v>5</v>
      </c>
      <c r="B10" s="174">
        <v>39.6</v>
      </c>
      <c r="C10" s="117" t="s">
        <v>120</v>
      </c>
      <c r="D10" s="163" t="s">
        <v>14</v>
      </c>
      <c r="E10" s="225"/>
      <c r="F10" s="83">
        <f t="shared" si="0"/>
        <v>0</v>
      </c>
    </row>
    <row r="11" spans="1:6" ht="13.5" customHeight="1" thickBot="1" x14ac:dyDescent="0.25">
      <c r="A11" s="6">
        <f>MAX(A$6:A10)+1</f>
        <v>6</v>
      </c>
      <c r="B11" s="174">
        <v>39.700000000000003</v>
      </c>
      <c r="C11" s="117" t="s">
        <v>121</v>
      </c>
      <c r="D11" s="163" t="s">
        <v>14</v>
      </c>
      <c r="E11" s="225"/>
      <c r="F11" s="83">
        <f t="shared" si="0"/>
        <v>0</v>
      </c>
    </row>
    <row r="12" spans="1:6" ht="13.5" customHeight="1" thickBot="1" x14ac:dyDescent="0.25">
      <c r="A12" s="6">
        <f>MAX(A$6:A11)+1</f>
        <v>7</v>
      </c>
      <c r="B12" s="174">
        <v>39.799999999999997</v>
      </c>
      <c r="C12" s="117" t="s">
        <v>147</v>
      </c>
      <c r="D12" s="163" t="s">
        <v>14</v>
      </c>
      <c r="E12" s="225"/>
      <c r="F12" s="83">
        <f t="shared" si="0"/>
        <v>0</v>
      </c>
    </row>
    <row r="13" spans="1:6" ht="13.5" customHeight="1" thickBot="1" x14ac:dyDescent="0.25">
      <c r="A13" s="6">
        <f>MAX(A$6:A12)+1</f>
        <v>8</v>
      </c>
      <c r="B13" s="174">
        <v>39.9</v>
      </c>
      <c r="C13" s="117" t="s">
        <v>122</v>
      </c>
      <c r="D13" s="163" t="s">
        <v>14</v>
      </c>
      <c r="E13" s="225"/>
      <c r="F13" s="83">
        <f t="shared" si="0"/>
        <v>0</v>
      </c>
    </row>
    <row r="14" spans="1:6" ht="13.5" customHeight="1" thickBot="1" x14ac:dyDescent="0.25">
      <c r="A14" s="6">
        <f>MAX(A$6:A13)+1</f>
        <v>9</v>
      </c>
      <c r="B14" s="174">
        <v>39.14</v>
      </c>
      <c r="C14" s="209" t="s">
        <v>93</v>
      </c>
      <c r="D14" s="163" t="s">
        <v>14</v>
      </c>
      <c r="E14" s="225"/>
      <c r="F14" s="83">
        <f t="shared" si="0"/>
        <v>0</v>
      </c>
    </row>
    <row r="15" spans="1:6" ht="12.75" customHeight="1" thickBot="1" x14ac:dyDescent="0.25">
      <c r="A15" s="6">
        <f>MAX(A$6:A14)+1</f>
        <v>10</v>
      </c>
      <c r="B15" s="174">
        <v>39.4</v>
      </c>
      <c r="C15" s="117" t="s">
        <v>123</v>
      </c>
      <c r="D15" s="163" t="s">
        <v>14</v>
      </c>
      <c r="E15" s="225"/>
      <c r="F15" s="83">
        <f t="shared" si="0"/>
        <v>0</v>
      </c>
    </row>
    <row r="16" spans="1:6" ht="13.5" customHeight="1" thickBot="1" x14ac:dyDescent="0.25">
      <c r="A16" s="6">
        <f>MAX(A$6:A15)+1</f>
        <v>11</v>
      </c>
      <c r="B16" s="175" t="s">
        <v>130</v>
      </c>
      <c r="C16" s="117" t="s">
        <v>124</v>
      </c>
      <c r="D16" s="163" t="s">
        <v>14</v>
      </c>
      <c r="E16" s="225"/>
      <c r="F16" s="83">
        <f t="shared" si="0"/>
        <v>0</v>
      </c>
    </row>
    <row r="17" spans="1:10" ht="13.5" customHeight="1" thickBot="1" x14ac:dyDescent="0.25">
      <c r="A17" s="6">
        <f>MAX(A$6:A16)+1</f>
        <v>12</v>
      </c>
      <c r="B17" s="175" t="s">
        <v>130</v>
      </c>
      <c r="C17" s="117" t="s">
        <v>125</v>
      </c>
      <c r="D17" s="163" t="s">
        <v>14</v>
      </c>
      <c r="E17" s="225"/>
      <c r="F17" s="83">
        <f t="shared" si="0"/>
        <v>0</v>
      </c>
    </row>
    <row r="18" spans="1:10" ht="13.5" customHeight="1" thickBot="1" x14ac:dyDescent="0.25">
      <c r="A18" s="6">
        <f>MAX(A$6:A17)+1</f>
        <v>13</v>
      </c>
      <c r="B18" s="175" t="s">
        <v>130</v>
      </c>
      <c r="C18" s="117" t="s">
        <v>126</v>
      </c>
      <c r="D18" s="163" t="s">
        <v>14</v>
      </c>
      <c r="E18" s="225"/>
      <c r="F18" s="83">
        <f t="shared" si="0"/>
        <v>0</v>
      </c>
    </row>
    <row r="19" spans="1:10" ht="13.5" customHeight="1" thickBot="1" x14ac:dyDescent="0.25">
      <c r="A19" s="6">
        <f>MAX(A$6:A18)+1</f>
        <v>14</v>
      </c>
      <c r="B19" s="175" t="s">
        <v>130</v>
      </c>
      <c r="C19" s="117" t="s">
        <v>127</v>
      </c>
      <c r="D19" s="163" t="s">
        <v>14</v>
      </c>
      <c r="E19" s="225"/>
      <c r="F19" s="83">
        <f t="shared" si="0"/>
        <v>0</v>
      </c>
    </row>
    <row r="20" spans="1:10" ht="13.5" customHeight="1" thickBot="1" x14ac:dyDescent="0.25">
      <c r="A20" s="6">
        <f>MAX(A$6:A19)+1</f>
        <v>15</v>
      </c>
      <c r="B20" s="175" t="s">
        <v>130</v>
      </c>
      <c r="C20" s="117" t="s">
        <v>128</v>
      </c>
      <c r="D20" s="163" t="s">
        <v>14</v>
      </c>
      <c r="E20" s="225"/>
      <c r="F20" s="83">
        <f t="shared" si="0"/>
        <v>0</v>
      </c>
    </row>
    <row r="21" spans="1:10" ht="13.5" customHeight="1" thickBot="1" x14ac:dyDescent="0.25">
      <c r="A21" s="6">
        <f>MAX(A$6:A20)+1</f>
        <v>16</v>
      </c>
      <c r="B21" s="174">
        <v>39.11</v>
      </c>
      <c r="C21" s="117" t="s">
        <v>138</v>
      </c>
      <c r="D21" s="163">
        <v>10</v>
      </c>
      <c r="E21" s="225"/>
      <c r="F21" s="83">
        <f>PRODUCT(D21,+E21)</f>
        <v>0</v>
      </c>
    </row>
    <row r="22" spans="1:10" s="220" customFormat="1" ht="13.5" customHeight="1" thickBot="1" x14ac:dyDescent="0.25">
      <c r="A22" s="6">
        <f>MAX(A$6:A21)+1</f>
        <v>17</v>
      </c>
      <c r="B22" s="174">
        <v>39.119999999999997</v>
      </c>
      <c r="C22" s="117" t="s">
        <v>151</v>
      </c>
      <c r="D22" s="163" t="s">
        <v>14</v>
      </c>
      <c r="E22" s="225"/>
      <c r="F22" s="83">
        <f>SUM(E22)</f>
        <v>0</v>
      </c>
    </row>
    <row r="23" spans="1:10" s="220" customFormat="1" ht="13.5" customHeight="1" x14ac:dyDescent="0.2">
      <c r="A23" s="6">
        <f>MAX(A$6:A22)+1</f>
        <v>18</v>
      </c>
      <c r="B23" s="174">
        <v>39.119999999999997</v>
      </c>
      <c r="C23" s="117" t="s">
        <v>152</v>
      </c>
      <c r="D23" s="163">
        <v>3</v>
      </c>
      <c r="E23" s="225"/>
      <c r="F23" s="83">
        <f>PRODUCT(D23,+E23)</f>
        <v>0</v>
      </c>
    </row>
    <row r="24" spans="1:10" s="223" customFormat="1" ht="13.5" customHeight="1" thickBot="1" x14ac:dyDescent="0.25">
      <c r="A24" s="6">
        <v>19</v>
      </c>
      <c r="B24" s="174">
        <v>39.130000000000003</v>
      </c>
      <c r="C24" s="117" t="s">
        <v>129</v>
      </c>
      <c r="D24" s="163" t="s">
        <v>131</v>
      </c>
      <c r="E24" s="225"/>
      <c r="F24" s="84"/>
    </row>
    <row r="25" spans="1:10" s="223" customFormat="1" ht="13.5" customHeight="1" thickBot="1" x14ac:dyDescent="0.25">
      <c r="A25" s="6">
        <v>20</v>
      </c>
      <c r="B25" s="174">
        <v>14</v>
      </c>
      <c r="C25" s="117" t="s">
        <v>154</v>
      </c>
      <c r="D25" s="163">
        <v>10</v>
      </c>
      <c r="E25" s="225"/>
      <c r="F25" s="83">
        <f t="shared" ref="F25:F27" si="1">PRODUCT(D25,+E25)</f>
        <v>0</v>
      </c>
      <c r="J25" s="223">
        <v>2</v>
      </c>
    </row>
    <row r="26" spans="1:10" s="223" customFormat="1" ht="13.5" customHeight="1" thickBot="1" x14ac:dyDescent="0.25">
      <c r="A26" s="6">
        <v>21</v>
      </c>
      <c r="B26" s="174">
        <v>14</v>
      </c>
      <c r="C26" s="117" t="s">
        <v>155</v>
      </c>
      <c r="D26" s="163">
        <v>15</v>
      </c>
      <c r="E26" s="225"/>
      <c r="F26" s="83">
        <f t="shared" si="1"/>
        <v>0</v>
      </c>
    </row>
    <row r="27" spans="1:10" ht="13.5" customHeight="1" x14ac:dyDescent="0.2">
      <c r="A27" s="6">
        <v>22</v>
      </c>
      <c r="B27" s="174" t="s">
        <v>113</v>
      </c>
      <c r="C27" s="117" t="s">
        <v>156</v>
      </c>
      <c r="D27" s="163">
        <v>2</v>
      </c>
      <c r="E27" s="225"/>
      <c r="F27" s="83">
        <f t="shared" si="1"/>
        <v>0</v>
      </c>
    </row>
    <row r="29" spans="1:10" ht="13.5" customHeight="1" x14ac:dyDescent="0.2">
      <c r="A29" s="99" t="s">
        <v>41</v>
      </c>
    </row>
  </sheetData>
  <customSheetViews>
    <customSheetView guid="{02E3BF03-B663-4A9A-B589-98076ED1A95C}" scale="90" showPageBreaks="1" showGridLines="0" fitToPage="1" printArea="1" view="pageBreakPreview">
      <selection activeCell="J20" sqref="J20"/>
      <pageMargins left="0.25" right="0.25" top="0.5" bottom="0.8" header="0.3" footer="0.3"/>
      <printOptions horizontalCentered="1"/>
      <pageSetup scale="91" fitToHeight="0" orientation="landscape" r:id="rId1"/>
      <headerFooter>
        <oddFooter>Page &amp;P of &amp;N</oddFooter>
      </headerFooter>
    </customSheetView>
    <customSheetView guid="{DFB87C50-1A4E-4DF2-9B2B-09CF9D7F14D8}" scale="90" showPageBreaks="1" showGridLines="0" fitToPage="1" printArea="1" view="pageBreakPreview">
      <selection activeCell="K18" sqref="K18"/>
      <pageMargins left="0.25" right="0.25" top="0.5" bottom="0.8" header="0.3" footer="0.3"/>
      <printOptions horizontalCentered="1"/>
      <pageSetup scale="91" fitToHeight="0" orientation="landscape" r:id="rId2"/>
      <headerFooter>
        <oddFooter>Page &amp;P of &amp;N</oddFooter>
      </headerFooter>
    </customSheetView>
    <customSheetView guid="{EA1BD36C-5E13-4AF8-BA7A-C27AFB69CFA1}" scale="60" showPageBreaks="1" showGridLines="0" fitToPage="1" printArea="1" view="pageBreakPreview" topLeftCell="A2">
      <selection activeCell="A3" sqref="A3"/>
      <pageMargins left="0.25" right="0.25" top="0.5" bottom="0.8" header="0.3" footer="0.3"/>
      <printOptions horizontalCentered="1"/>
      <pageSetup scale="92" fitToHeight="0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E6" sqref="E6:E23"/>
      <pageMargins left="0.25" right="0.25" top="0.5" bottom="0.8" header="0.3" footer="0.3"/>
      <printOptions horizontalCentered="1"/>
      <pageSetup scale="93" fitToHeight="0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H19" sqref="H19"/>
      <pageMargins left="0.25" right="0.25" top="0.5" bottom="0.8" header="0.3" footer="0.3"/>
      <printOptions horizontalCentered="1"/>
      <pageSetup scale="91" fitToHeight="0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>
      <selection activeCell="A3" sqref="A3"/>
      <pageMargins left="0.25" right="0.25" top="0.5" bottom="0.8" header="0.3" footer="0.3"/>
      <printOptions horizontalCentered="1"/>
      <pageSetup scale="93" fitToHeight="0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A3" sqref="A3"/>
      <pageMargins left="0.25" right="0.25" top="0.5" bottom="0.8" header="0.3" footer="0.3"/>
      <printOptions horizontalCentered="1"/>
      <pageSetup scale="93" fitToHeight="0" orientation="landscape" r:id="rId7"/>
      <headerFooter>
        <oddFooter>Page &amp;P of &amp;N</oddFooter>
      </headerFooter>
    </customSheetView>
  </customSheetViews>
  <mergeCells count="2">
    <mergeCell ref="A1:F1"/>
    <mergeCell ref="A2:F2"/>
  </mergeCells>
  <printOptions horizontalCentered="1"/>
  <pageMargins left="0.25" right="0.25" top="0.5" bottom="0.8" header="0.3" footer="0.3"/>
  <pageSetup scale="91" fitToHeight="0" orientation="landscape" r:id="rId8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02E3BF03-B663-4A9A-B589-98076ED1A95C}" showPageBreaks="1">
      <pageMargins left="0.7" right="0.7" top="0.75" bottom="0.75" header="0.3" footer="0.3"/>
      <pageSetup orientation="portrait" r:id="rId1"/>
    </customSheetView>
    <customSheetView guid="{DFB87C50-1A4E-4DF2-9B2B-09CF9D7F14D8}">
      <pageMargins left="0.7" right="0.7" top="0.75" bottom="0.75" header="0.3" footer="0.3"/>
      <pageSetup orientation="portrait" r:id="rId2"/>
    </customSheetView>
    <customSheetView guid="{EA1BD36C-5E13-4AF8-BA7A-C27AFB69CFA1}">
      <pageMargins left="0.7" right="0.7" top="0.75" bottom="0.75" header="0.3" footer="0.3"/>
      <pageSetup orientation="portrait" r:id="rId3"/>
    </customSheetView>
    <customSheetView guid="{AF84D3BC-620A-4C09-B4E1-736BB718B276}" showPageBreaks="1">
      <pageMargins left="0.7" right="0.7" top="0.75" bottom="0.75" header="0.3" footer="0.3"/>
      <pageSetup orientation="portrait" r:id="rId4"/>
    </customSheetView>
    <customSheetView guid="{456773D8-7986-455A-ADD8-11EC6FAEE885}">
      <pageMargins left="0.7" right="0.7" top="0.75" bottom="0.75" header="0.3" footer="0.3"/>
    </customSheetView>
    <customSheetView guid="{8B53C89F-0480-4992-8992-B39E0EE88E32}"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showGridLines="0" view="pageBreakPreview" topLeftCell="A5" zoomScale="60" zoomScaleNormal="100" workbookViewId="0">
      <selection activeCell="D21" sqref="D21"/>
    </sheetView>
  </sheetViews>
  <sheetFormatPr defaultColWidth="9.140625" defaultRowHeight="13.5" customHeight="1" x14ac:dyDescent="0.25"/>
  <cols>
    <col min="1" max="1" width="4.7109375" style="72" customWidth="1"/>
    <col min="2" max="2" width="7.7109375" style="72" customWidth="1"/>
    <col min="3" max="3" width="77.7109375" style="24" customWidth="1"/>
    <col min="4" max="4" width="11.28515625" style="72" customWidth="1"/>
    <col min="5" max="5" width="12.28515625" style="98" customWidth="1"/>
    <col min="6" max="6" width="13.42578125" style="72" bestFit="1" customWidth="1"/>
    <col min="7" max="16384" width="9.140625" style="42"/>
  </cols>
  <sheetData>
    <row r="1" spans="1:7" s="41" customFormat="1" ht="21" customHeight="1" x14ac:dyDescent="0.3">
      <c r="A1" s="231" t="s">
        <v>92</v>
      </c>
      <c r="B1" s="231"/>
      <c r="C1" s="231"/>
      <c r="D1" s="231"/>
      <c r="E1" s="232"/>
      <c r="F1" s="232"/>
    </row>
    <row r="2" spans="1:7" s="41" customFormat="1" ht="18.75" customHeight="1" x14ac:dyDescent="0.3">
      <c r="A2" s="227" t="s">
        <v>49</v>
      </c>
      <c r="B2" s="227"/>
      <c r="C2" s="227"/>
      <c r="D2" s="227"/>
      <c r="E2" s="227"/>
      <c r="F2" s="227"/>
    </row>
    <row r="3" spans="1:7" s="25" customFormat="1" ht="15" customHeight="1" x14ac:dyDescent="0.2">
      <c r="A3" s="230"/>
      <c r="B3" s="230"/>
      <c r="C3" s="230"/>
      <c r="D3" s="230"/>
      <c r="E3" s="230"/>
      <c r="F3" s="230"/>
    </row>
    <row r="4" spans="1:7" s="77" customFormat="1" ht="13.5" customHeight="1" thickBot="1" x14ac:dyDescent="0.25">
      <c r="A4" s="2" t="s">
        <v>0</v>
      </c>
      <c r="B4" s="2" t="s">
        <v>101</v>
      </c>
      <c r="C4" s="3" t="s">
        <v>1</v>
      </c>
      <c r="D4" s="7"/>
      <c r="E4" s="4" t="s">
        <v>6</v>
      </c>
      <c r="F4" s="4" t="s">
        <v>39</v>
      </c>
    </row>
    <row r="5" spans="1:7" s="25" customFormat="1" ht="13.5" customHeight="1" thickBot="1" x14ac:dyDescent="0.25">
      <c r="A5" s="12" t="s">
        <v>10</v>
      </c>
      <c r="B5" s="177"/>
      <c r="C5" s="78"/>
      <c r="D5" s="79" t="s">
        <v>33</v>
      </c>
      <c r="E5" s="80"/>
      <c r="F5" s="81"/>
    </row>
    <row r="6" spans="1:7" s="25" customFormat="1" ht="13.5" customHeight="1" thickBot="1" x14ac:dyDescent="0.25">
      <c r="A6" s="6">
        <v>1</v>
      </c>
      <c r="B6" s="178">
        <v>16</v>
      </c>
      <c r="C6" s="82" t="s">
        <v>58</v>
      </c>
      <c r="D6" s="145">
        <v>25</v>
      </c>
      <c r="E6" s="132"/>
      <c r="F6" s="83">
        <f t="shared" ref="F6:F11" si="0">D6*E6</f>
        <v>0</v>
      </c>
    </row>
    <row r="7" spans="1:7" s="143" customFormat="1" ht="13.5" customHeight="1" thickBot="1" x14ac:dyDescent="0.25">
      <c r="A7" s="6">
        <f>MAX(A$6:A6)+1</f>
        <v>2</v>
      </c>
      <c r="B7" s="178">
        <v>17</v>
      </c>
      <c r="C7" s="82" t="s">
        <v>60</v>
      </c>
      <c r="D7" s="145">
        <v>3</v>
      </c>
      <c r="E7" s="131"/>
      <c r="F7" s="84">
        <f t="shared" si="0"/>
        <v>0</v>
      </c>
    </row>
    <row r="8" spans="1:7" s="25" customFormat="1" ht="13.5" customHeight="1" thickBot="1" x14ac:dyDescent="0.25">
      <c r="A8" s="6">
        <f>MAX(A$6:A7)+1</f>
        <v>3</v>
      </c>
      <c r="B8" s="178">
        <v>20</v>
      </c>
      <c r="C8" s="82" t="s">
        <v>70</v>
      </c>
      <c r="D8" s="145">
        <v>10</v>
      </c>
      <c r="E8" s="131"/>
      <c r="F8" s="84">
        <f t="shared" si="0"/>
        <v>0</v>
      </c>
    </row>
    <row r="9" spans="1:7" s="222" customFormat="1" ht="13.5" customHeight="1" thickBot="1" x14ac:dyDescent="0.25">
      <c r="A9" s="6">
        <f>MAX(A$6:A8)+1</f>
        <v>4</v>
      </c>
      <c r="B9" s="178">
        <v>20</v>
      </c>
      <c r="C9" s="82" t="s">
        <v>149</v>
      </c>
      <c r="D9" s="145">
        <v>5</v>
      </c>
      <c r="E9" s="131"/>
      <c r="F9" s="84">
        <f t="shared" si="0"/>
        <v>0</v>
      </c>
    </row>
    <row r="10" spans="1:7" s="25" customFormat="1" ht="13.5" customHeight="1" thickBot="1" x14ac:dyDescent="0.25">
      <c r="A10" s="6">
        <f>MAX(A$6:A9)+1</f>
        <v>5</v>
      </c>
      <c r="B10" s="178">
        <v>20</v>
      </c>
      <c r="C10" s="82" t="s">
        <v>71</v>
      </c>
      <c r="D10" s="145">
        <f>+D8</f>
        <v>10</v>
      </c>
      <c r="E10" s="131"/>
      <c r="F10" s="84">
        <f t="shared" si="0"/>
        <v>0</v>
      </c>
    </row>
    <row r="11" spans="1:7" s="222" customFormat="1" ht="13.5" customHeight="1" x14ac:dyDescent="0.2">
      <c r="A11" s="6">
        <f>MAX(A$6:A10)+1</f>
        <v>6</v>
      </c>
      <c r="B11" s="178">
        <v>20</v>
      </c>
      <c r="C11" s="82" t="s">
        <v>148</v>
      </c>
      <c r="D11" s="145">
        <v>5</v>
      </c>
      <c r="E11" s="131"/>
      <c r="F11" s="84">
        <f t="shared" si="0"/>
        <v>0</v>
      </c>
    </row>
    <row r="12" spans="1:7" s="25" customFormat="1" ht="13.5" customHeight="1" thickBot="1" x14ac:dyDescent="0.25">
      <c r="A12" s="40" t="s">
        <v>34</v>
      </c>
      <c r="B12" s="179"/>
      <c r="C12" s="82"/>
      <c r="D12" s="147"/>
      <c r="E12" s="88"/>
      <c r="F12" s="89"/>
      <c r="G12" s="90"/>
    </row>
    <row r="13" spans="1:7" s="25" customFormat="1" ht="13.5" customHeight="1" thickBot="1" x14ac:dyDescent="0.25">
      <c r="A13" s="6">
        <f>MAX(A$6:A12)+1</f>
        <v>7</v>
      </c>
      <c r="B13" s="178">
        <v>30.6</v>
      </c>
      <c r="C13" s="82" t="s">
        <v>48</v>
      </c>
      <c r="D13" s="148">
        <f>+D6</f>
        <v>25</v>
      </c>
      <c r="E13" s="20"/>
      <c r="F13" s="91">
        <f>D13*E13</f>
        <v>0</v>
      </c>
      <c r="G13" s="90"/>
    </row>
    <row r="14" spans="1:7" s="25" customFormat="1" ht="13.5" customHeight="1" thickBot="1" x14ac:dyDescent="0.25">
      <c r="A14" s="40" t="s">
        <v>84</v>
      </c>
      <c r="B14" s="179"/>
      <c r="C14" s="39"/>
      <c r="D14" s="147"/>
      <c r="E14" s="88"/>
      <c r="F14" s="89"/>
    </row>
    <row r="15" spans="1:7" s="25" customFormat="1" ht="13.5" customHeight="1" x14ac:dyDescent="0.2">
      <c r="A15" s="6">
        <f>MAX(A$6:A14)+1</f>
        <v>8</v>
      </c>
      <c r="B15" s="178">
        <f>+B6</f>
        <v>16</v>
      </c>
      <c r="C15" s="92" t="str">
        <f>+C6</f>
        <v>Platform Validators</v>
      </c>
      <c r="D15" s="145">
        <f>+D6</f>
        <v>25</v>
      </c>
      <c r="E15" s="21"/>
      <c r="F15" s="26">
        <f>D15*E15</f>
        <v>0</v>
      </c>
    </row>
    <row r="16" spans="1:7" s="25" customFormat="1" ht="13.5" customHeight="1" thickBot="1" x14ac:dyDescent="0.25">
      <c r="A16" s="6">
        <f>MAX(A$6:A15)+1</f>
        <v>9</v>
      </c>
      <c r="B16" s="178">
        <f>+B13</f>
        <v>30.6</v>
      </c>
      <c r="C16" s="82" t="s">
        <v>48</v>
      </c>
      <c r="D16" s="149">
        <f>+D13</f>
        <v>25</v>
      </c>
      <c r="E16" s="18"/>
      <c r="F16" s="28">
        <f>D16*E16</f>
        <v>0</v>
      </c>
    </row>
    <row r="17" spans="1:7" s="169" customFormat="1" ht="13.5" customHeight="1" thickBot="1" x14ac:dyDescent="0.25">
      <c r="A17" s="6">
        <f>MAX(A$6:A16)+1</f>
        <v>10</v>
      </c>
      <c r="B17" s="178">
        <f>+B7</f>
        <v>17</v>
      </c>
      <c r="C17" s="82" t="s">
        <v>60</v>
      </c>
      <c r="D17" s="149">
        <f>+D7</f>
        <v>3</v>
      </c>
      <c r="E17" s="18"/>
      <c r="F17" s="28">
        <f>D17*E17</f>
        <v>0</v>
      </c>
    </row>
    <row r="18" spans="1:7" s="25" customFormat="1" ht="13.5" customHeight="1" x14ac:dyDescent="0.2">
      <c r="A18" s="12" t="str">
        <f>CONCATENATE("BRT, Total of Items 1 through ",A17)</f>
        <v>BRT, Total of Items 1 through 10</v>
      </c>
      <c r="B18" s="177"/>
      <c r="C18" s="78"/>
      <c r="D18" s="87"/>
      <c r="E18" s="88"/>
      <c r="F18" s="228">
        <f>SUM(F6:F17)</f>
        <v>0</v>
      </c>
    </row>
    <row r="19" spans="1:7" s="25" customFormat="1" ht="13.5" customHeight="1" thickBot="1" x14ac:dyDescent="0.25">
      <c r="A19" s="94" t="str">
        <f>CONCATENATE("Also Entered on Proposal Form A Item ",'A - Summary'!$A$5)</f>
        <v>Also Entered on Proposal Form A Item 1</v>
      </c>
      <c r="B19" s="180"/>
      <c r="C19" s="95"/>
      <c r="D19" s="96"/>
      <c r="E19" s="97"/>
      <c r="F19" s="229"/>
    </row>
    <row r="20" spans="1:7" ht="13.5" customHeight="1" x14ac:dyDescent="0.25">
      <c r="G20" s="59"/>
    </row>
    <row r="21" spans="1:7" ht="13.5" customHeight="1" x14ac:dyDescent="0.25">
      <c r="A21" s="99"/>
      <c r="B21" s="99"/>
    </row>
    <row r="46" spans="3:3" ht="13.5" customHeight="1" x14ac:dyDescent="0.25">
      <c r="C46" s="100"/>
    </row>
  </sheetData>
  <customSheetViews>
    <customSheetView guid="{02E3BF03-B663-4A9A-B589-98076ED1A95C}" scale="60" showPageBreaks="1" showGridLines="0" printArea="1" view="pageBreakPreview" topLeftCell="A5">
      <selection activeCell="D21" sqref="D21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printArea="1">
      <selection activeCell="I18" sqref="I18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>
      <selection activeCell="H12" sqref="H12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printArea="1">
      <selection activeCell="E15" sqref="E15:E17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printArea="1">
      <selection activeCell="A15" sqref="A15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printArea="1">
      <selection activeCell="C25" sqref="C25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printArea="1">
      <selection activeCell="H12" sqref="H12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F18:F19"/>
    <mergeCell ref="A3:F3"/>
    <mergeCell ref="A1:F1"/>
    <mergeCell ref="A2:F2"/>
  </mergeCells>
  <phoneticPr fontId="0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9"/>
  <sheetViews>
    <sheetView showGridLines="0" tabSelected="1" topLeftCell="A10" zoomScaleNormal="100" zoomScaleSheetLayoutView="75" workbookViewId="0">
      <selection activeCell="D15" sqref="D15"/>
    </sheetView>
  </sheetViews>
  <sheetFormatPr defaultColWidth="8.85546875" defaultRowHeight="13.5" customHeight="1" x14ac:dyDescent="0.25"/>
  <cols>
    <col min="1" max="1" width="4.7109375" style="72" customWidth="1"/>
    <col min="2" max="2" width="7.7109375" style="72" customWidth="1"/>
    <col min="3" max="3" width="77.7109375" style="24" customWidth="1"/>
    <col min="4" max="4" width="11.28515625" style="72" customWidth="1"/>
    <col min="5" max="5" width="12.28515625" style="98" customWidth="1"/>
    <col min="6" max="6" width="13.42578125" style="72" customWidth="1"/>
    <col min="7" max="7" width="9.140625" style="42"/>
    <col min="8" max="8" width="8.85546875" style="42" hidden="1" customWidth="1"/>
    <col min="9" max="16384" width="8.85546875" style="42"/>
  </cols>
  <sheetData>
    <row r="1" spans="1:6" s="41" customFormat="1" ht="21" customHeight="1" x14ac:dyDescent="0.3">
      <c r="A1" s="226" t="str">
        <f>+'B - BRT'!A1:F1</f>
        <v>CTDOT NFTS</v>
      </c>
      <c r="B1" s="226"/>
      <c r="C1" s="226"/>
      <c r="D1" s="226"/>
      <c r="E1" s="233"/>
      <c r="F1" s="233"/>
    </row>
    <row r="2" spans="1:6" s="41" customFormat="1" ht="18.75" customHeight="1" x14ac:dyDescent="0.3">
      <c r="A2" s="227" t="s">
        <v>57</v>
      </c>
      <c r="B2" s="227"/>
      <c r="C2" s="227"/>
      <c r="D2" s="227"/>
      <c r="E2" s="227"/>
      <c r="F2" s="227"/>
    </row>
    <row r="3" spans="1:6" s="25" customFormat="1" ht="15" customHeight="1" x14ac:dyDescent="0.2">
      <c r="A3" s="230"/>
      <c r="B3" s="230"/>
      <c r="C3" s="230"/>
      <c r="D3" s="230"/>
      <c r="E3" s="230"/>
      <c r="F3" s="230"/>
    </row>
    <row r="4" spans="1:6" s="77" customFormat="1" ht="13.5" customHeight="1" thickBot="1" x14ac:dyDescent="0.25">
      <c r="A4" s="2" t="s">
        <v>0</v>
      </c>
      <c r="B4" s="2" t="s">
        <v>101</v>
      </c>
      <c r="C4" s="3" t="s">
        <v>1</v>
      </c>
      <c r="D4" s="7"/>
      <c r="E4" s="4" t="s">
        <v>6</v>
      </c>
      <c r="F4" s="4" t="s">
        <v>39</v>
      </c>
    </row>
    <row r="5" spans="1:6" s="25" customFormat="1" ht="13.5" customHeight="1" thickBot="1" x14ac:dyDescent="0.25">
      <c r="A5" s="12" t="s">
        <v>10</v>
      </c>
      <c r="B5" s="177"/>
      <c r="C5" s="78"/>
      <c r="D5" s="79" t="s">
        <v>33</v>
      </c>
      <c r="E5" s="80"/>
      <c r="F5" s="81"/>
    </row>
    <row r="6" spans="1:6" s="25" customFormat="1" ht="13.5" customHeight="1" x14ac:dyDescent="0.2">
      <c r="A6" s="6">
        <v>1</v>
      </c>
      <c r="B6" s="178">
        <v>11</v>
      </c>
      <c r="C6" s="82" t="s">
        <v>61</v>
      </c>
      <c r="D6" s="146">
        <v>520</v>
      </c>
      <c r="E6" s="132"/>
      <c r="F6" s="83">
        <f t="shared" ref="F6:F14" si="0">D6*E6</f>
        <v>0</v>
      </c>
    </row>
    <row r="7" spans="1:6" s="25" customFormat="1" ht="13.5" customHeight="1" x14ac:dyDescent="0.2">
      <c r="A7" s="6">
        <f>MAX(A6:A$6)+1</f>
        <v>2</v>
      </c>
      <c r="B7" s="178">
        <v>11</v>
      </c>
      <c r="C7" s="82" t="s">
        <v>62</v>
      </c>
      <c r="D7" s="146">
        <v>10</v>
      </c>
      <c r="E7" s="131"/>
      <c r="F7" s="84">
        <f t="shared" si="0"/>
        <v>0</v>
      </c>
    </row>
    <row r="8" spans="1:6" s="25" customFormat="1" ht="13.5" customHeight="1" x14ac:dyDescent="0.2">
      <c r="A8" s="6">
        <f>MAX(A$6:A7)+1</f>
        <v>3</v>
      </c>
      <c r="B8" s="178">
        <v>22</v>
      </c>
      <c r="C8" s="82" t="s">
        <v>141</v>
      </c>
      <c r="D8" s="146">
        <v>6</v>
      </c>
      <c r="E8" s="131"/>
      <c r="F8" s="84">
        <f t="shared" si="0"/>
        <v>0</v>
      </c>
    </row>
    <row r="9" spans="1:6" s="25" customFormat="1" ht="13.5" customHeight="1" x14ac:dyDescent="0.2">
      <c r="A9" s="6">
        <f>MAX(A$6:A8)+1</f>
        <v>4</v>
      </c>
      <c r="B9" s="178" t="s">
        <v>102</v>
      </c>
      <c r="C9" s="82" t="s">
        <v>79</v>
      </c>
      <c r="D9" s="171">
        <v>8</v>
      </c>
      <c r="E9" s="131"/>
      <c r="F9" s="84">
        <f t="shared" si="0"/>
        <v>0</v>
      </c>
    </row>
    <row r="10" spans="1:6" s="166" customFormat="1" ht="13.5" customHeight="1" x14ac:dyDescent="0.2">
      <c r="A10" s="6">
        <f>MAX(A$6:A9)+1</f>
        <v>5</v>
      </c>
      <c r="B10" s="178" t="s">
        <v>103</v>
      </c>
      <c r="C10" s="82" t="s">
        <v>80</v>
      </c>
      <c r="D10" s="171">
        <v>5</v>
      </c>
      <c r="E10" s="131"/>
      <c r="F10" s="84">
        <f t="shared" si="0"/>
        <v>0</v>
      </c>
    </row>
    <row r="11" spans="1:6" s="25" customFormat="1" ht="13.5" customHeight="1" x14ac:dyDescent="0.2">
      <c r="A11" s="6">
        <f>MAX(A$6:A10)+1</f>
        <v>6</v>
      </c>
      <c r="B11" s="178">
        <v>15.6</v>
      </c>
      <c r="C11" s="82" t="s">
        <v>64</v>
      </c>
      <c r="D11" s="146">
        <v>18</v>
      </c>
      <c r="E11" s="131"/>
      <c r="F11" s="84">
        <f t="shared" si="0"/>
        <v>0</v>
      </c>
    </row>
    <row r="12" spans="1:6" s="25" customFormat="1" ht="13.5" customHeight="1" x14ac:dyDescent="0.2">
      <c r="A12" s="6">
        <f>MAX(A$6:A11)+1</f>
        <v>7</v>
      </c>
      <c r="B12" s="178">
        <v>11.12</v>
      </c>
      <c r="C12" s="82" t="s">
        <v>63</v>
      </c>
      <c r="D12" s="146">
        <v>4</v>
      </c>
      <c r="E12" s="131"/>
      <c r="F12" s="84">
        <f t="shared" si="0"/>
        <v>0</v>
      </c>
    </row>
    <row r="13" spans="1:6" s="25" customFormat="1" ht="13.5" customHeight="1" x14ac:dyDescent="0.2">
      <c r="A13" s="6">
        <f>MAX(A$6:A12)+1</f>
        <v>8</v>
      </c>
      <c r="B13" s="178">
        <v>15.5</v>
      </c>
      <c r="C13" s="82" t="s">
        <v>150</v>
      </c>
      <c r="D13" s="171">
        <v>16</v>
      </c>
      <c r="E13" s="131"/>
      <c r="F13" s="84">
        <f t="shared" si="0"/>
        <v>0</v>
      </c>
    </row>
    <row r="14" spans="1:6" s="143" customFormat="1" ht="13.5" customHeight="1" x14ac:dyDescent="0.2">
      <c r="A14" s="6">
        <f>MAX(A$6:A13)+1</f>
        <v>9</v>
      </c>
      <c r="B14" s="178">
        <v>14</v>
      </c>
      <c r="C14" s="82" t="s">
        <v>104</v>
      </c>
      <c r="D14" s="146">
        <v>24</v>
      </c>
      <c r="E14" s="131"/>
      <c r="F14" s="84">
        <f t="shared" si="0"/>
        <v>0</v>
      </c>
    </row>
    <row r="15" spans="1:6" s="143" customFormat="1" ht="13.5" customHeight="1" x14ac:dyDescent="0.2">
      <c r="A15" s="6">
        <f>MAX(A$6:A14)+1</f>
        <v>10</v>
      </c>
      <c r="B15" s="178">
        <v>14</v>
      </c>
      <c r="C15" s="82" t="s">
        <v>105</v>
      </c>
      <c r="D15" s="146">
        <v>2</v>
      </c>
      <c r="E15" s="131"/>
      <c r="F15" s="84">
        <f t="shared" ref="F15:F19" si="1">D15*E15</f>
        <v>0</v>
      </c>
    </row>
    <row r="16" spans="1:6" s="143" customFormat="1" ht="13.5" customHeight="1" x14ac:dyDescent="0.2">
      <c r="A16" s="6">
        <f>MAX(A$6:A15)+1</f>
        <v>11</v>
      </c>
      <c r="B16" s="178">
        <v>15.2</v>
      </c>
      <c r="C16" s="82" t="s">
        <v>106</v>
      </c>
      <c r="D16" s="146">
        <v>4</v>
      </c>
      <c r="E16" s="131"/>
      <c r="F16" s="84">
        <f t="shared" si="1"/>
        <v>0</v>
      </c>
    </row>
    <row r="17" spans="1:7" s="143" customFormat="1" ht="13.5" customHeight="1" x14ac:dyDescent="0.2">
      <c r="A17" s="6">
        <f>MAX(A$6:A16)+1</f>
        <v>12</v>
      </c>
      <c r="B17" s="178">
        <v>14</v>
      </c>
      <c r="C17" s="82" t="s">
        <v>107</v>
      </c>
      <c r="D17" s="171">
        <v>2</v>
      </c>
      <c r="E17" s="131"/>
      <c r="F17" s="84">
        <f t="shared" si="1"/>
        <v>0</v>
      </c>
    </row>
    <row r="18" spans="1:7" s="143" customFormat="1" ht="13.5" customHeight="1" x14ac:dyDescent="0.2">
      <c r="A18" s="6">
        <f>MAX(A$6:A17)+1</f>
        <v>13</v>
      </c>
      <c r="B18" s="178">
        <v>12</v>
      </c>
      <c r="C18" s="82" t="s">
        <v>67</v>
      </c>
      <c r="D18" s="146">
        <v>29</v>
      </c>
      <c r="E18" s="131"/>
      <c r="F18" s="84">
        <f t="shared" si="1"/>
        <v>0</v>
      </c>
    </row>
    <row r="19" spans="1:7" s="25" customFormat="1" ht="13.5" customHeight="1" x14ac:dyDescent="0.2">
      <c r="A19" s="6">
        <f>MAX(A$6:A18)+1</f>
        <v>14</v>
      </c>
      <c r="B19" s="178">
        <v>12</v>
      </c>
      <c r="C19" s="82" t="s">
        <v>68</v>
      </c>
      <c r="D19" s="146">
        <v>6</v>
      </c>
      <c r="E19" s="131"/>
      <c r="F19" s="84">
        <f t="shared" si="1"/>
        <v>0</v>
      </c>
    </row>
    <row r="20" spans="1:7" s="25" customFormat="1" ht="13.5" customHeight="1" thickBot="1" x14ac:dyDescent="0.25">
      <c r="A20" s="101" t="s">
        <v>15</v>
      </c>
      <c r="B20" s="181"/>
      <c r="C20" s="82"/>
      <c r="D20" s="147"/>
      <c r="E20" s="88"/>
      <c r="F20" s="89"/>
      <c r="G20" s="90"/>
    </row>
    <row r="21" spans="1:7" s="25" customFormat="1" ht="13.5" customHeight="1" x14ac:dyDescent="0.2">
      <c r="A21" s="6">
        <f>MAX(A$6:A20)+1</f>
        <v>15</v>
      </c>
      <c r="B21" s="185">
        <v>22</v>
      </c>
      <c r="C21" s="39" t="s">
        <v>83</v>
      </c>
      <c r="D21" s="145">
        <f>+D8</f>
        <v>6</v>
      </c>
      <c r="E21" s="16"/>
      <c r="F21" s="83">
        <f>D21*E21</f>
        <v>0</v>
      </c>
      <c r="G21" s="90"/>
    </row>
    <row r="22" spans="1:7" s="143" customFormat="1" ht="13.5" customHeight="1" x14ac:dyDescent="0.2">
      <c r="A22" s="6">
        <f>MAX(A$6:A21)+1</f>
        <v>16</v>
      </c>
      <c r="B22" s="185">
        <v>13</v>
      </c>
      <c r="C22" s="39" t="s">
        <v>69</v>
      </c>
      <c r="D22" s="164">
        <f>+D6+D18</f>
        <v>549</v>
      </c>
      <c r="E22" s="165"/>
      <c r="F22" s="84">
        <f t="shared" ref="F22" si="2">D22*E22</f>
        <v>0</v>
      </c>
      <c r="G22" s="142"/>
    </row>
    <row r="23" spans="1:7" s="25" customFormat="1" ht="13.5" customHeight="1" thickBot="1" x14ac:dyDescent="0.25">
      <c r="A23" s="40" t="s">
        <v>84</v>
      </c>
      <c r="B23" s="179"/>
      <c r="C23" s="39"/>
      <c r="D23" s="147"/>
      <c r="E23" s="88"/>
      <c r="F23" s="89"/>
    </row>
    <row r="24" spans="1:7" s="25" customFormat="1" ht="13.5" customHeight="1" x14ac:dyDescent="0.2">
      <c r="A24" s="6">
        <f>MAX(A$6:A23)+1</f>
        <v>17</v>
      </c>
      <c r="B24" s="185">
        <f>+B6</f>
        <v>11</v>
      </c>
      <c r="C24" s="39" t="str">
        <f>+C6</f>
        <v>Validating Fareboxes</v>
      </c>
      <c r="D24" s="146">
        <f>+D6</f>
        <v>520</v>
      </c>
      <c r="E24" s="16"/>
      <c r="F24" s="83">
        <f>D24*E24</f>
        <v>0</v>
      </c>
    </row>
    <row r="25" spans="1:7" s="143" customFormat="1" ht="13.5" customHeight="1" x14ac:dyDescent="0.2">
      <c r="A25" s="6">
        <f>MAX(A$6:A24)+1</f>
        <v>18</v>
      </c>
      <c r="B25" s="185">
        <f>+B14</f>
        <v>14</v>
      </c>
      <c r="C25" s="39" t="str">
        <f>+C14</f>
        <v>Non-Registering Fareboxes</v>
      </c>
      <c r="D25" s="146">
        <f>+D14</f>
        <v>24</v>
      </c>
      <c r="E25" s="135"/>
      <c r="F25" s="84">
        <f t="shared" ref="F25:F26" si="3">D25*E25</f>
        <v>0</v>
      </c>
    </row>
    <row r="26" spans="1:7" s="143" customFormat="1" ht="13.5" customHeight="1" x14ac:dyDescent="0.2">
      <c r="A26" s="6">
        <f>MAX(A$6:A25)+1</f>
        <v>19</v>
      </c>
      <c r="B26" s="185">
        <f>+B18</f>
        <v>12</v>
      </c>
      <c r="C26" s="39" t="str">
        <f>+C18</f>
        <v>Stand Alone Processsors</v>
      </c>
      <c r="D26" s="146">
        <f>+D18</f>
        <v>29</v>
      </c>
      <c r="E26" s="135"/>
      <c r="F26" s="84">
        <f t="shared" si="3"/>
        <v>0</v>
      </c>
    </row>
    <row r="27" spans="1:7" s="25" customFormat="1" ht="13.5" customHeight="1" x14ac:dyDescent="0.2">
      <c r="A27" s="6">
        <f>MAX(A$6:A26)+1</f>
        <v>20</v>
      </c>
      <c r="B27" s="185">
        <f>+B21</f>
        <v>22</v>
      </c>
      <c r="C27" s="216" t="str">
        <f>+C21</f>
        <v>Bus Facility Communications including Wireless Access Points as required</v>
      </c>
      <c r="D27" s="146">
        <f>+D8</f>
        <v>6</v>
      </c>
      <c r="E27" s="17"/>
      <c r="F27" s="84">
        <f t="shared" ref="F27:F32" si="4">D27*E27</f>
        <v>0</v>
      </c>
    </row>
    <row r="28" spans="1:7" s="25" customFormat="1" ht="13.5" customHeight="1" x14ac:dyDescent="0.2">
      <c r="A28" s="6">
        <f>MAX(A$6:A27)+1</f>
        <v>21</v>
      </c>
      <c r="B28" s="185">
        <f>+B8</f>
        <v>22</v>
      </c>
      <c r="C28" s="39" t="str">
        <f t="shared" ref="C28:D30" si="5">+C8</f>
        <v>Garage Computer System - Hardware and Software</v>
      </c>
      <c r="D28" s="146">
        <f t="shared" si="5"/>
        <v>6</v>
      </c>
      <c r="E28" s="141"/>
      <c r="F28" s="123">
        <f t="shared" si="4"/>
        <v>0</v>
      </c>
    </row>
    <row r="29" spans="1:7" s="25" customFormat="1" ht="13.5" customHeight="1" x14ac:dyDescent="0.2">
      <c r="A29" s="6">
        <f>MAX(A$6:A28)+1</f>
        <v>22</v>
      </c>
      <c r="B29" s="185" t="str">
        <f>+B9</f>
        <v>15.2.1</v>
      </c>
      <c r="C29" s="39" t="str">
        <f t="shared" si="5"/>
        <v>Stand Alone Vaulting Stations- Validating Fareboxes</v>
      </c>
      <c r="D29" s="146">
        <f t="shared" si="5"/>
        <v>8</v>
      </c>
      <c r="E29" s="141"/>
      <c r="F29" s="123">
        <f t="shared" si="4"/>
        <v>0</v>
      </c>
    </row>
    <row r="30" spans="1:7" s="166" customFormat="1" ht="13.5" customHeight="1" x14ac:dyDescent="0.2">
      <c r="A30" s="6">
        <f>MAX(A$6:A29)+1</f>
        <v>23</v>
      </c>
      <c r="B30" s="185" t="str">
        <f>+B10</f>
        <v>15.2.2</v>
      </c>
      <c r="C30" s="39" t="str">
        <f t="shared" si="5"/>
        <v>Through the Wall Vaulting Stations- Validating Fareboxes</v>
      </c>
      <c r="D30" s="146">
        <f t="shared" si="5"/>
        <v>5</v>
      </c>
      <c r="E30" s="141"/>
      <c r="F30" s="123">
        <f t="shared" si="4"/>
        <v>0</v>
      </c>
    </row>
    <row r="31" spans="1:7" s="143" customFormat="1" ht="13.5" customHeight="1" x14ac:dyDescent="0.2">
      <c r="A31" s="6">
        <f>MAX(A$6:A30)+1</f>
        <v>24</v>
      </c>
      <c r="B31" s="185">
        <f>+B16</f>
        <v>15.2</v>
      </c>
      <c r="C31" s="39" t="str">
        <f>+C16</f>
        <v>Vaulting System - Non-Registering Fareboxes</v>
      </c>
      <c r="D31" s="146">
        <f>+D16</f>
        <v>4</v>
      </c>
      <c r="E31" s="141"/>
      <c r="F31" s="123">
        <f t="shared" si="4"/>
        <v>0</v>
      </c>
    </row>
    <row r="32" spans="1:7" s="143" customFormat="1" ht="13.5" customHeight="1" thickBot="1" x14ac:dyDescent="0.25">
      <c r="A32" s="6">
        <f>MAX(A$6:A31)+1</f>
        <v>25</v>
      </c>
      <c r="B32" s="185">
        <f>+B22</f>
        <v>13</v>
      </c>
      <c r="C32" s="39" t="str">
        <f>+C22</f>
        <v>Vehicle Data Communications</v>
      </c>
      <c r="D32" s="146">
        <f>+D22</f>
        <v>549</v>
      </c>
      <c r="E32" s="19"/>
      <c r="F32" s="123">
        <f t="shared" si="4"/>
        <v>0</v>
      </c>
    </row>
    <row r="33" spans="1:7" s="25" customFormat="1" ht="13.5" customHeight="1" thickBot="1" x14ac:dyDescent="0.25">
      <c r="A33" s="6"/>
      <c r="B33" s="186"/>
      <c r="C33" s="39"/>
      <c r="D33" s="146"/>
      <c r="E33" s="19"/>
      <c r="F33" s="85"/>
    </row>
    <row r="34" spans="1:7" s="25" customFormat="1" ht="13.5" customHeight="1" x14ac:dyDescent="0.2">
      <c r="A34" s="12" t="str">
        <f>CONCATENATE("Buses, Total of Items 1 through ",A32)</f>
        <v>Buses, Total of Items 1 through 25</v>
      </c>
      <c r="B34" s="177"/>
      <c r="C34" s="78"/>
      <c r="D34" s="87"/>
      <c r="E34" s="88"/>
      <c r="F34" s="228">
        <f>SUM(F6:F33)</f>
        <v>0</v>
      </c>
    </row>
    <row r="35" spans="1:7" s="25" customFormat="1" ht="13.5" customHeight="1" thickBot="1" x14ac:dyDescent="0.25">
      <c r="A35" s="94" t="str">
        <f>CONCATENATE("Also Entered on Proposal Form A Item ",'A - Summary'!A7)</f>
        <v>Also Entered on Proposal Form A Item 2</v>
      </c>
      <c r="B35" s="180"/>
      <c r="C35" s="95"/>
      <c r="D35" s="96"/>
      <c r="E35" s="97"/>
      <c r="F35" s="229"/>
    </row>
    <row r="36" spans="1:7" ht="13.5" customHeight="1" x14ac:dyDescent="0.25">
      <c r="G36" s="59"/>
    </row>
    <row r="37" spans="1:7" ht="13.5" customHeight="1" x14ac:dyDescent="0.25">
      <c r="A37" s="99"/>
      <c r="B37" s="99"/>
    </row>
    <row r="69" spans="3:3" ht="13.5" customHeight="1" x14ac:dyDescent="0.25">
      <c r="C69" s="100"/>
    </row>
  </sheetData>
  <customSheetViews>
    <customSheetView guid="{02E3BF03-B663-4A9A-B589-98076ED1A95C}" showPageBreaks="1" showGridLines="0" printArea="1" hiddenColumns="1" topLeftCell="A10">
      <selection activeCell="D15" sqref="D15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printArea="1" hiddenColumns="1" topLeftCell="A4">
      <selection activeCell="F31" sqref="F31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hiddenColumns="1" topLeftCell="A10">
      <selection activeCell="C14" sqref="C14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printArea="1" hiddenColumns="1" topLeftCell="A10">
      <selection activeCell="C8" sqref="C8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printArea="1" topLeftCell="A4">
      <selection activeCell="C14" sqref="C14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printArea="1">
      <selection activeCell="I22" sqref="I22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hiddenColumns="1" topLeftCell="A10">
      <selection activeCell="C14" sqref="C14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F34:F35"/>
    <mergeCell ref="A1:F1"/>
    <mergeCell ref="A2:F2"/>
    <mergeCell ref="A3:F3"/>
  </mergeCells>
  <phoneticPr fontId="3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8"/>
  <sheetViews>
    <sheetView showGridLines="0" zoomScaleNormal="100" zoomScaleSheetLayoutView="75" workbookViewId="0">
      <selection activeCell="H12" sqref="H12:H13"/>
    </sheetView>
  </sheetViews>
  <sheetFormatPr defaultColWidth="9.140625" defaultRowHeight="13.5" customHeight="1" x14ac:dyDescent="0.25"/>
  <cols>
    <col min="1" max="1" width="4.7109375" style="72" customWidth="1"/>
    <col min="2" max="2" width="7.7109375" style="72" customWidth="1"/>
    <col min="3" max="3" width="74.140625" style="24" customWidth="1"/>
    <col min="4" max="4" width="9.7109375" style="72" customWidth="1"/>
    <col min="5" max="5" width="12.28515625" style="98" customWidth="1"/>
    <col min="6" max="6" width="13.28515625" style="72" customWidth="1"/>
    <col min="7" max="16384" width="9.140625" style="42"/>
  </cols>
  <sheetData>
    <row r="1" spans="1:8" s="41" customFormat="1" ht="21" customHeight="1" x14ac:dyDescent="0.3">
      <c r="A1" s="226" t="str">
        <f>+'B - BRT'!A1:F1</f>
        <v>CTDOT NFTS</v>
      </c>
      <c r="B1" s="226"/>
      <c r="C1" s="226"/>
      <c r="D1" s="226"/>
      <c r="E1" s="226"/>
      <c r="F1" s="226"/>
      <c r="G1" s="124"/>
      <c r="H1" s="124"/>
    </row>
    <row r="2" spans="1:8" s="41" customFormat="1" ht="18.75" customHeight="1" x14ac:dyDescent="0.3">
      <c r="A2" s="234" t="s">
        <v>100</v>
      </c>
      <c r="B2" s="234"/>
      <c r="C2" s="234"/>
      <c r="D2" s="234"/>
      <c r="E2" s="234"/>
      <c r="F2" s="234"/>
    </row>
    <row r="3" spans="1:8" s="25" customFormat="1" ht="15" customHeight="1" x14ac:dyDescent="0.2">
      <c r="A3" s="230"/>
      <c r="B3" s="230"/>
      <c r="C3" s="230"/>
      <c r="D3" s="230"/>
      <c r="E3" s="230"/>
      <c r="F3" s="230"/>
    </row>
    <row r="4" spans="1:8" s="77" customFormat="1" ht="13.5" customHeight="1" thickBot="1" x14ac:dyDescent="0.25">
      <c r="A4" s="2" t="s">
        <v>0</v>
      </c>
      <c r="B4" s="2" t="s">
        <v>101</v>
      </c>
      <c r="C4" s="3" t="s">
        <v>1</v>
      </c>
      <c r="D4" s="4" t="s">
        <v>5</v>
      </c>
      <c r="E4" s="4" t="s">
        <v>6</v>
      </c>
      <c r="F4" s="4" t="s">
        <v>7</v>
      </c>
    </row>
    <row r="5" spans="1:8" s="170" customFormat="1" ht="13.5" customHeight="1" thickBot="1" x14ac:dyDescent="0.25">
      <c r="A5" s="12" t="s">
        <v>99</v>
      </c>
      <c r="B5" s="177"/>
      <c r="C5" s="78"/>
      <c r="D5" s="13"/>
      <c r="E5" s="38"/>
      <c r="F5" s="81"/>
    </row>
    <row r="6" spans="1:8" s="170" customFormat="1" ht="13.5" customHeight="1" thickBot="1" x14ac:dyDescent="0.25">
      <c r="A6" s="6">
        <v>1</v>
      </c>
      <c r="B6" s="178">
        <v>21.2</v>
      </c>
      <c r="C6" s="102" t="s">
        <v>85</v>
      </c>
      <c r="D6" s="151">
        <v>60</v>
      </c>
      <c r="E6" s="16"/>
      <c r="F6" s="83">
        <f>D6*E6</f>
        <v>0</v>
      </c>
    </row>
    <row r="7" spans="1:8" s="25" customFormat="1" ht="13.5" customHeight="1" thickBot="1" x14ac:dyDescent="0.25">
      <c r="A7" s="12" t="s">
        <v>10</v>
      </c>
      <c r="B7" s="177"/>
      <c r="C7" s="78"/>
      <c r="D7" s="13"/>
      <c r="E7" s="38"/>
      <c r="F7" s="81"/>
    </row>
    <row r="8" spans="1:8" s="25" customFormat="1" ht="13.5" customHeight="1" x14ac:dyDescent="0.2">
      <c r="A8" s="6">
        <v>2</v>
      </c>
      <c r="B8" s="178">
        <v>21</v>
      </c>
      <c r="C8" s="102" t="s">
        <v>139</v>
      </c>
      <c r="D8" s="151">
        <v>1</v>
      </c>
      <c r="E8" s="16"/>
      <c r="F8" s="83">
        <f>D8*E8</f>
        <v>0</v>
      </c>
    </row>
    <row r="9" spans="1:8" s="25" customFormat="1" ht="13.5" customHeight="1" thickBot="1" x14ac:dyDescent="0.25">
      <c r="A9" s="6">
        <v>3</v>
      </c>
      <c r="B9" s="178">
        <v>24.1</v>
      </c>
      <c r="C9" s="102" t="s">
        <v>140</v>
      </c>
      <c r="D9" s="152">
        <v>1</v>
      </c>
      <c r="E9" s="17"/>
      <c r="F9" s="85">
        <f>D9*E9</f>
        <v>0</v>
      </c>
    </row>
    <row r="10" spans="1:8" s="25" customFormat="1" ht="13.5" customHeight="1" thickBot="1" x14ac:dyDescent="0.25">
      <c r="A10" s="101" t="s">
        <v>15</v>
      </c>
      <c r="B10" s="181"/>
      <c r="C10" s="102"/>
      <c r="D10" s="153"/>
      <c r="E10" s="88"/>
      <c r="F10" s="89"/>
      <c r="G10" s="90"/>
    </row>
    <row r="11" spans="1:8" s="25" customFormat="1" ht="13.5" customHeight="1" thickBot="1" x14ac:dyDescent="0.25">
      <c r="A11" s="6">
        <f>MAX(A$8:A10)+1</f>
        <v>4</v>
      </c>
      <c r="B11" s="178">
        <v>21.5</v>
      </c>
      <c r="C11" s="102" t="s">
        <v>35</v>
      </c>
      <c r="D11" s="151">
        <v>1</v>
      </c>
      <c r="E11" s="23"/>
      <c r="F11" s="91">
        <f>D11*E11</f>
        <v>0</v>
      </c>
      <c r="G11" s="90"/>
    </row>
    <row r="12" spans="1:8" s="25" customFormat="1" ht="13.5" customHeight="1" thickBot="1" x14ac:dyDescent="0.25">
      <c r="A12" s="40" t="s">
        <v>84</v>
      </c>
      <c r="B12" s="179"/>
      <c r="C12" s="103"/>
      <c r="D12" s="154"/>
      <c r="E12" s="88"/>
      <c r="F12" s="89"/>
    </row>
    <row r="13" spans="1:8" s="25" customFormat="1" ht="13.5" customHeight="1" x14ac:dyDescent="0.2">
      <c r="A13" s="6">
        <f>MAX(A$8:A12)+1</f>
        <v>5</v>
      </c>
      <c r="B13" s="178">
        <f t="shared" ref="B13:D14" si="0">+B8</f>
        <v>21</v>
      </c>
      <c r="C13" s="82" t="str">
        <f t="shared" si="0"/>
        <v>Primary CDS Hardware and Software - Hosted Operation</v>
      </c>
      <c r="D13" s="155">
        <f t="shared" si="0"/>
        <v>1</v>
      </c>
      <c r="E13" s="21"/>
      <c r="F13" s="26">
        <f>D13*E13</f>
        <v>0</v>
      </c>
    </row>
    <row r="14" spans="1:8" s="25" customFormat="1" ht="13.5" customHeight="1" x14ac:dyDescent="0.2">
      <c r="A14" s="6">
        <f>MAX(A$8:A13)+1</f>
        <v>6</v>
      </c>
      <c r="B14" s="178">
        <f t="shared" si="0"/>
        <v>24.1</v>
      </c>
      <c r="C14" s="82" t="str">
        <f t="shared" si="0"/>
        <v>Test CDS Hardware and Software - Hosted Operation</v>
      </c>
      <c r="D14" s="156">
        <f t="shared" si="0"/>
        <v>1</v>
      </c>
      <c r="E14" s="22"/>
      <c r="F14" s="27">
        <f>D14*E14</f>
        <v>0</v>
      </c>
    </row>
    <row r="15" spans="1:8" s="25" customFormat="1" ht="13.5" customHeight="1" thickBot="1" x14ac:dyDescent="0.25">
      <c r="A15" s="6">
        <f>MAX(A$8:A14)+1</f>
        <v>7</v>
      </c>
      <c r="B15" s="178">
        <f>+B11</f>
        <v>21.5</v>
      </c>
      <c r="C15" s="82" t="s">
        <v>35</v>
      </c>
      <c r="D15" s="157">
        <f>+D11</f>
        <v>1</v>
      </c>
      <c r="E15" s="22"/>
      <c r="F15" s="28">
        <f>D15*E15</f>
        <v>0</v>
      </c>
      <c r="H15" s="93"/>
    </row>
    <row r="16" spans="1:8" s="25" customFormat="1" ht="13.5" customHeight="1" x14ac:dyDescent="0.2">
      <c r="A16" s="12" t="str">
        <f>CONCATENATE("Central Data System, Total of Items 1 through ",A15)</f>
        <v>Central Data System, Total of Items 1 through 7</v>
      </c>
      <c r="B16" s="177"/>
      <c r="C16" s="78"/>
      <c r="D16" s="86"/>
      <c r="E16" s="88"/>
      <c r="F16" s="228">
        <f>SUM(F6:F15)</f>
        <v>0</v>
      </c>
    </row>
    <row r="17" spans="1:7" s="25" customFormat="1" ht="13.5" customHeight="1" thickBot="1" x14ac:dyDescent="0.25">
      <c r="A17" s="94" t="str">
        <f>CONCATENATE("Also Entered on Proposal Form A Item ",'A - Summary'!$A$9)</f>
        <v>Also Entered on Proposal Form A Item 3</v>
      </c>
      <c r="B17" s="180"/>
      <c r="C17" s="95"/>
      <c r="D17" s="15"/>
      <c r="E17" s="97"/>
      <c r="F17" s="229"/>
    </row>
    <row r="18" spans="1:7" ht="13.5" customHeight="1" x14ac:dyDescent="0.25">
      <c r="G18" s="59"/>
    </row>
    <row r="19" spans="1:7" ht="13.5" customHeight="1" x14ac:dyDescent="0.25">
      <c r="A19" s="99"/>
      <c r="B19" s="99"/>
    </row>
    <row r="48" spans="3:3" ht="13.5" customHeight="1" x14ac:dyDescent="0.25">
      <c r="C48" s="100"/>
    </row>
  </sheetData>
  <customSheetViews>
    <customSheetView guid="{02E3BF03-B663-4A9A-B589-98076ED1A95C}" showPageBreaks="1" showGridLines="0" fitToPage="1" printArea="1">
      <selection activeCell="H12" sqref="H12:H13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fitToPage="1" printArea="1">
      <selection activeCell="H12" sqref="H12:H13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fitToPage="1">
      <selection activeCell="C13" sqref="C13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C13" sqref="C13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A8" sqref="A8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>
      <selection activeCell="C28" sqref="C28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C13" sqref="C13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F16:F17"/>
    <mergeCell ref="A1:F1"/>
    <mergeCell ref="A2:F2"/>
    <mergeCell ref="A3:F3"/>
  </mergeCells>
  <phoneticPr fontId="3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showGridLines="0" zoomScaleNormal="100" zoomScaleSheetLayoutView="75" zoomScalePageLayoutView="110" workbookViewId="0">
      <selection activeCell="H20" sqref="H20"/>
    </sheetView>
  </sheetViews>
  <sheetFormatPr defaultColWidth="9.140625" defaultRowHeight="13.5" customHeight="1" x14ac:dyDescent="0.25"/>
  <cols>
    <col min="1" max="1" width="4.7109375" style="72" customWidth="1"/>
    <col min="2" max="2" width="7.7109375" style="72" customWidth="1"/>
    <col min="3" max="3" width="63.5703125" style="24" customWidth="1"/>
    <col min="4" max="4" width="9.7109375" style="72" customWidth="1"/>
    <col min="5" max="5" width="12.28515625" style="98" customWidth="1"/>
    <col min="6" max="6" width="13.28515625" style="72" customWidth="1"/>
    <col min="7" max="16384" width="9.140625" style="42"/>
  </cols>
  <sheetData>
    <row r="1" spans="1:8" s="41" customFormat="1" ht="21" customHeight="1" x14ac:dyDescent="0.3">
      <c r="A1" s="226" t="str">
        <f>+'B - BRT'!A1:F1</f>
        <v>CTDOT NFTS</v>
      </c>
      <c r="B1" s="226"/>
      <c r="C1" s="226"/>
      <c r="D1" s="226"/>
      <c r="E1" s="226"/>
      <c r="F1" s="226"/>
      <c r="G1" s="124"/>
      <c r="H1" s="124"/>
    </row>
    <row r="2" spans="1:8" s="104" customFormat="1" ht="18.75" customHeight="1" x14ac:dyDescent="0.3">
      <c r="A2" s="227" t="s">
        <v>94</v>
      </c>
      <c r="B2" s="227"/>
      <c r="C2" s="227"/>
      <c r="D2" s="227"/>
      <c r="E2" s="227"/>
      <c r="F2" s="227"/>
    </row>
    <row r="3" spans="1:8" s="25" customFormat="1" ht="15" customHeight="1" x14ac:dyDescent="0.2">
      <c r="A3" s="230"/>
      <c r="B3" s="230"/>
      <c r="C3" s="230"/>
      <c r="D3" s="230"/>
      <c r="E3" s="230"/>
      <c r="F3" s="230"/>
    </row>
    <row r="4" spans="1:8" s="77" customFormat="1" ht="13.5" customHeight="1" thickBot="1" x14ac:dyDescent="0.25">
      <c r="A4" s="2" t="s">
        <v>0</v>
      </c>
      <c r="B4" s="2" t="s">
        <v>101</v>
      </c>
      <c r="C4" s="3" t="s">
        <v>1</v>
      </c>
      <c r="D4" s="4" t="s">
        <v>5</v>
      </c>
      <c r="E4" s="4" t="s">
        <v>6</v>
      </c>
      <c r="F4" s="4" t="s">
        <v>7</v>
      </c>
    </row>
    <row r="5" spans="1:8" s="25" customFormat="1" ht="13.5" customHeight="1" thickBot="1" x14ac:dyDescent="0.25">
      <c r="A5" s="105" t="s">
        <v>11</v>
      </c>
      <c r="B5" s="182"/>
      <c r="C5" s="106"/>
      <c r="D5" s="13"/>
      <c r="E5" s="38"/>
      <c r="F5" s="81"/>
    </row>
    <row r="6" spans="1:8" s="25" customFormat="1" ht="13.5" customHeight="1" x14ac:dyDescent="0.2">
      <c r="A6" s="6">
        <v>1</v>
      </c>
      <c r="B6" s="178">
        <v>24.6</v>
      </c>
      <c r="C6" s="107" t="s">
        <v>132</v>
      </c>
      <c r="D6" s="158">
        <v>6</v>
      </c>
      <c r="E6" s="17"/>
      <c r="F6" s="84">
        <f>PRODUCT(D6,+E6)</f>
        <v>0</v>
      </c>
    </row>
    <row r="7" spans="1:8" s="25" customFormat="1" ht="13.5" customHeight="1" x14ac:dyDescent="0.2">
      <c r="A7" s="6">
        <f>MAX(A$6:A6)+1</f>
        <v>2</v>
      </c>
      <c r="B7" s="178">
        <f>+'D - CDS'!B9</f>
        <v>24.1</v>
      </c>
      <c r="C7" s="102" t="s">
        <v>51</v>
      </c>
      <c r="D7" s="158">
        <v>1</v>
      </c>
      <c r="E7" s="17"/>
      <c r="F7" s="84">
        <f t="shared" ref="F7:F8" si="0">PRODUCT(D7,+E7)</f>
        <v>0</v>
      </c>
      <c r="G7" s="90"/>
    </row>
    <row r="8" spans="1:8" s="25" customFormat="1" ht="13.5" customHeight="1" thickBot="1" x14ac:dyDescent="0.25">
      <c r="A8" s="6">
        <f>MAX(A$6:A7)+1</f>
        <v>3</v>
      </c>
      <c r="B8" s="178">
        <f>+B6</f>
        <v>24.6</v>
      </c>
      <c r="C8" s="107" t="s">
        <v>87</v>
      </c>
      <c r="D8" s="159">
        <v>6</v>
      </c>
      <c r="E8" s="17"/>
      <c r="F8" s="84">
        <f t="shared" si="0"/>
        <v>0</v>
      </c>
      <c r="G8" s="90"/>
    </row>
    <row r="9" spans="1:8" s="25" customFormat="1" ht="13.5" customHeight="1" thickBot="1" x14ac:dyDescent="0.25">
      <c r="A9" s="108" t="s">
        <v>38</v>
      </c>
      <c r="B9" s="183"/>
      <c r="C9" s="109"/>
      <c r="D9" s="160"/>
      <c r="E9" s="88"/>
      <c r="F9" s="89"/>
      <c r="G9" s="90"/>
    </row>
    <row r="10" spans="1:8" s="25" customFormat="1" ht="13.5" customHeight="1" thickBot="1" x14ac:dyDescent="0.25">
      <c r="A10" s="6">
        <f>MAX(A$6:A9)+1</f>
        <v>4</v>
      </c>
      <c r="B10" s="178">
        <f>+'D - CDS'!B14</f>
        <v>24.1</v>
      </c>
      <c r="C10" s="102" t="s">
        <v>86</v>
      </c>
      <c r="D10" s="158">
        <v>1</v>
      </c>
      <c r="E10" s="17"/>
      <c r="F10" s="84">
        <f>PRODUCT(D10,+E10)</f>
        <v>0</v>
      </c>
      <c r="G10" s="90"/>
    </row>
    <row r="11" spans="1:8" s="25" customFormat="1" ht="13.5" customHeight="1" thickBot="1" x14ac:dyDescent="0.25">
      <c r="A11" s="108" t="s">
        <v>9</v>
      </c>
      <c r="B11" s="183"/>
      <c r="C11" s="109"/>
      <c r="D11" s="160"/>
      <c r="E11" s="88"/>
      <c r="F11" s="89"/>
    </row>
    <row r="12" spans="1:8" s="25" customFormat="1" ht="13.5" customHeight="1" thickBot="1" x14ac:dyDescent="0.25">
      <c r="A12" s="6">
        <f>MAX(A$6:A11)+1</f>
        <v>5</v>
      </c>
      <c r="B12" s="178">
        <v>28.3</v>
      </c>
      <c r="C12" s="102" t="s">
        <v>50</v>
      </c>
      <c r="D12" s="158" t="s">
        <v>14</v>
      </c>
      <c r="E12" s="17"/>
      <c r="F12" s="84">
        <f>SUM(E12)</f>
        <v>0</v>
      </c>
    </row>
    <row r="13" spans="1:8" s="25" customFormat="1" ht="13.5" customHeight="1" x14ac:dyDescent="0.2">
      <c r="A13" s="12" t="str">
        <f>CONCATENATE("Special Tools and Spare Parts, Total of Items 1 through ",A12)</f>
        <v>Special Tools and Spare Parts, Total of Items 1 through 5</v>
      </c>
      <c r="B13" s="177"/>
      <c r="C13" s="78"/>
      <c r="D13" s="86"/>
      <c r="E13" s="88"/>
      <c r="F13" s="228">
        <f>SUM(F6:F12)</f>
        <v>0</v>
      </c>
    </row>
    <row r="14" spans="1:8" s="25" customFormat="1" ht="13.5" customHeight="1" thickBot="1" x14ac:dyDescent="0.25">
      <c r="A14" s="94" t="str">
        <f>CONCATENATE("Also Entered on Proposal Form A Item ",'A - Summary'!A11)</f>
        <v>Also Entered on Proposal Form A Item 4</v>
      </c>
      <c r="B14" s="180"/>
      <c r="C14" s="95"/>
      <c r="D14" s="15"/>
      <c r="E14" s="97"/>
      <c r="F14" s="229"/>
    </row>
    <row r="15" spans="1:8" ht="13.5" customHeight="1" x14ac:dyDescent="0.25">
      <c r="G15" s="59"/>
    </row>
    <row r="16" spans="1:8" ht="13.5" customHeight="1" x14ac:dyDescent="0.25">
      <c r="A16" s="99" t="s">
        <v>41</v>
      </c>
      <c r="B16" s="99"/>
    </row>
    <row r="45" spans="3:3" ht="13.5" customHeight="1" x14ac:dyDescent="0.25">
      <c r="C45" s="100"/>
    </row>
  </sheetData>
  <customSheetViews>
    <customSheetView guid="{02E3BF03-B663-4A9A-B589-98076ED1A95C}" showPageBreaks="1" showGridLines="0" fitToPage="1" printArea="1">
      <selection activeCell="H20" sqref="H20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fitToPage="1" printArea="1">
      <selection activeCell="H20" sqref="H20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fitToPage="1">
      <selection activeCell="E12" sqref="E12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E12" sqref="E12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A9" sqref="A9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>
      <selection activeCell="C7" sqref="C7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E12" sqref="E12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F13:F14"/>
    <mergeCell ref="A1:F1"/>
    <mergeCell ref="A2:F2"/>
    <mergeCell ref="A3:F3"/>
  </mergeCells>
  <phoneticPr fontId="3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2"/>
  <sheetViews>
    <sheetView showGridLines="0" zoomScaleNormal="100" zoomScaleSheetLayoutView="75" workbookViewId="0">
      <selection activeCell="G29" sqref="G29"/>
    </sheetView>
  </sheetViews>
  <sheetFormatPr defaultColWidth="9.140625" defaultRowHeight="13.5" customHeight="1" x14ac:dyDescent="0.25"/>
  <cols>
    <col min="1" max="1" width="4.7109375" style="72" customWidth="1"/>
    <col min="2" max="2" width="7.7109375" style="72" customWidth="1"/>
    <col min="3" max="3" width="68" style="24" customWidth="1"/>
    <col min="4" max="4" width="9.7109375" style="72" customWidth="1"/>
    <col min="5" max="5" width="12.28515625" style="98" customWidth="1"/>
    <col min="6" max="6" width="13.28515625" style="72" customWidth="1"/>
    <col min="7" max="16384" width="9.140625" style="42"/>
  </cols>
  <sheetData>
    <row r="1" spans="1:6" s="41" customFormat="1" ht="21" customHeight="1" x14ac:dyDescent="0.3">
      <c r="A1" s="226" t="str">
        <f>+'B - BRT'!A1:F1</f>
        <v>CTDOT NFTS</v>
      </c>
      <c r="B1" s="226"/>
      <c r="C1" s="226"/>
      <c r="D1" s="226"/>
      <c r="E1" s="226"/>
      <c r="F1" s="226"/>
    </row>
    <row r="2" spans="1:6" s="41" customFormat="1" ht="18.75" customHeight="1" x14ac:dyDescent="0.3">
      <c r="A2" s="227" t="s">
        <v>95</v>
      </c>
      <c r="B2" s="227"/>
      <c r="C2" s="227"/>
      <c r="D2" s="227"/>
      <c r="E2" s="227"/>
      <c r="F2" s="227"/>
    </row>
    <row r="3" spans="1:6" s="25" customFormat="1" ht="15" customHeight="1" x14ac:dyDescent="0.2">
      <c r="A3" s="230"/>
      <c r="B3" s="230"/>
      <c r="C3" s="230"/>
      <c r="D3" s="230"/>
      <c r="E3" s="230"/>
      <c r="F3" s="230"/>
    </row>
    <row r="4" spans="1:6" s="77" customFormat="1" ht="13.5" customHeight="1" thickBot="1" x14ac:dyDescent="0.25">
      <c r="A4" s="2" t="s">
        <v>0</v>
      </c>
      <c r="B4" s="2" t="s">
        <v>101</v>
      </c>
      <c r="C4" s="3" t="s">
        <v>1</v>
      </c>
      <c r="D4" s="4" t="s">
        <v>5</v>
      </c>
      <c r="E4" s="4" t="s">
        <v>6</v>
      </c>
      <c r="F4" s="4" t="s">
        <v>7</v>
      </c>
    </row>
    <row r="5" spans="1:6" s="25" customFormat="1" ht="13.5" customHeight="1" thickBot="1" x14ac:dyDescent="0.25">
      <c r="A5" s="12" t="s">
        <v>45</v>
      </c>
      <c r="B5" s="177"/>
      <c r="C5" s="78"/>
      <c r="D5" s="13"/>
      <c r="E5" s="134"/>
      <c r="F5" s="133"/>
    </row>
    <row r="6" spans="1:6" s="25" customFormat="1" ht="13.5" customHeight="1" x14ac:dyDescent="0.2">
      <c r="A6" s="6">
        <v>1</v>
      </c>
      <c r="B6" s="178">
        <v>25.2</v>
      </c>
      <c r="C6" s="102" t="s">
        <v>76</v>
      </c>
      <c r="D6" s="161">
        <v>200000</v>
      </c>
      <c r="E6" s="135"/>
      <c r="F6" s="116">
        <f t="shared" ref="F6:F17" si="0">D6*E6</f>
        <v>0</v>
      </c>
    </row>
    <row r="7" spans="1:6" s="143" customFormat="1" ht="13.5" customHeight="1" x14ac:dyDescent="0.2">
      <c r="A7" s="6">
        <f>MAX(A$6:A6)+1</f>
        <v>2</v>
      </c>
      <c r="B7" s="178">
        <v>25.3</v>
      </c>
      <c r="C7" s="102" t="s">
        <v>88</v>
      </c>
      <c r="D7" s="161">
        <v>50000</v>
      </c>
      <c r="E7" s="135"/>
      <c r="F7" s="116">
        <f t="shared" si="0"/>
        <v>0</v>
      </c>
    </row>
    <row r="8" spans="1:6" s="143" customFormat="1" ht="13.5" customHeight="1" x14ac:dyDescent="0.2">
      <c r="A8" s="6">
        <f>MAX(A$6:A7)+1</f>
        <v>3</v>
      </c>
      <c r="B8" s="178">
        <v>25.4</v>
      </c>
      <c r="C8" s="102" t="s">
        <v>77</v>
      </c>
      <c r="D8" s="161">
        <v>75</v>
      </c>
      <c r="E8" s="135"/>
      <c r="F8" s="116">
        <f t="shared" si="0"/>
        <v>0</v>
      </c>
    </row>
    <row r="9" spans="1:6" s="143" customFormat="1" ht="13.5" customHeight="1" x14ac:dyDescent="0.2">
      <c r="A9" s="6">
        <f>MAX(A$6:A8)+1</f>
        <v>4</v>
      </c>
      <c r="B9" s="178">
        <v>25.5</v>
      </c>
      <c r="C9" s="102" t="s">
        <v>78</v>
      </c>
      <c r="D9" s="161">
        <v>10000</v>
      </c>
      <c r="E9" s="135"/>
      <c r="F9" s="116">
        <f t="shared" si="0"/>
        <v>0</v>
      </c>
    </row>
    <row r="10" spans="1:6" s="143" customFormat="1" ht="13.5" customHeight="1" x14ac:dyDescent="0.2">
      <c r="A10" s="6">
        <f>MAX(A$6:A9)+1</f>
        <v>5</v>
      </c>
      <c r="B10" s="178">
        <v>25.6</v>
      </c>
      <c r="C10" s="102" t="s">
        <v>89</v>
      </c>
      <c r="D10" s="161">
        <v>3500</v>
      </c>
      <c r="E10" s="135"/>
      <c r="F10" s="116">
        <f t="shared" si="0"/>
        <v>0</v>
      </c>
    </row>
    <row r="11" spans="1:6" s="168" customFormat="1" ht="13.5" customHeight="1" x14ac:dyDescent="0.2">
      <c r="A11" s="6">
        <f>MAX(A$6:A10)+1</f>
        <v>6</v>
      </c>
      <c r="B11" s="178" t="s">
        <v>108</v>
      </c>
      <c r="C11" s="102" t="s">
        <v>145</v>
      </c>
      <c r="D11" s="161">
        <v>3000</v>
      </c>
      <c r="E11" s="135"/>
      <c r="F11" s="116">
        <f t="shared" si="0"/>
        <v>0</v>
      </c>
    </row>
    <row r="12" spans="1:6" s="143" customFormat="1" ht="13.5" customHeight="1" x14ac:dyDescent="0.2">
      <c r="A12" s="6">
        <f>MAX(A$6:A11)+1</f>
        <v>7</v>
      </c>
      <c r="B12" s="178" t="s">
        <v>109</v>
      </c>
      <c r="C12" s="102" t="s">
        <v>144</v>
      </c>
      <c r="D12" s="161">
        <v>500</v>
      </c>
      <c r="E12" s="135"/>
      <c r="F12" s="116">
        <f t="shared" si="0"/>
        <v>0</v>
      </c>
    </row>
    <row r="13" spans="1:6" s="143" customFormat="1" ht="13.5" customHeight="1" x14ac:dyDescent="0.2">
      <c r="A13" s="6">
        <f>MAX(A$6:A12)+1</f>
        <v>8</v>
      </c>
      <c r="B13" s="178" t="s">
        <v>110</v>
      </c>
      <c r="C13" s="102" t="s">
        <v>72</v>
      </c>
      <c r="D13" s="161">
        <v>100</v>
      </c>
      <c r="E13" s="135"/>
      <c r="F13" s="116">
        <f t="shared" si="0"/>
        <v>0</v>
      </c>
    </row>
    <row r="14" spans="1:6" s="25" customFormat="1" ht="13.5" customHeight="1" x14ac:dyDescent="0.2">
      <c r="A14" s="6">
        <f>MAX(A$6:A13)+1</f>
        <v>9</v>
      </c>
      <c r="B14" s="178" t="str">
        <f>+B13</f>
        <v>25.7.1</v>
      </c>
      <c r="C14" s="107" t="s">
        <v>73</v>
      </c>
      <c r="D14" s="162">
        <v>100</v>
      </c>
      <c r="E14" s="135"/>
      <c r="F14" s="84">
        <f t="shared" si="0"/>
        <v>0</v>
      </c>
    </row>
    <row r="15" spans="1:6" s="25" customFormat="1" ht="13.5" customHeight="1" x14ac:dyDescent="0.2">
      <c r="A15" s="6">
        <f>MAX(A$6:A14)+1</f>
        <v>10</v>
      </c>
      <c r="B15" s="178" t="str">
        <f>+B14</f>
        <v>25.7.1</v>
      </c>
      <c r="C15" s="107" t="s">
        <v>143</v>
      </c>
      <c r="D15" s="162">
        <v>3000</v>
      </c>
      <c r="E15" s="135"/>
      <c r="F15" s="84">
        <f t="shared" si="0"/>
        <v>0</v>
      </c>
    </row>
    <row r="16" spans="1:6" s="25" customFormat="1" ht="13.5" customHeight="1" x14ac:dyDescent="0.2">
      <c r="A16" s="6">
        <f>MAX(A$6:A15)+1</f>
        <v>11</v>
      </c>
      <c r="B16" s="178">
        <v>25.8</v>
      </c>
      <c r="C16" s="107" t="s">
        <v>142</v>
      </c>
      <c r="D16" s="162">
        <v>1200</v>
      </c>
      <c r="E16" s="135"/>
      <c r="F16" s="84">
        <f t="shared" ref="F16" si="1">D16*E16</f>
        <v>0</v>
      </c>
    </row>
    <row r="17" spans="1:7" s="25" customFormat="1" ht="13.5" customHeight="1" thickBot="1" x14ac:dyDescent="0.25">
      <c r="A17" s="6">
        <f>MAX(A$6:A16)+1</f>
        <v>12</v>
      </c>
      <c r="B17" s="178" t="str">
        <f>+B15</f>
        <v>25.7.1</v>
      </c>
      <c r="C17" s="102" t="s">
        <v>74</v>
      </c>
      <c r="D17" s="162">
        <v>100</v>
      </c>
      <c r="E17" s="135"/>
      <c r="F17" s="84">
        <f t="shared" si="0"/>
        <v>0</v>
      </c>
      <c r="G17" s="90"/>
    </row>
    <row r="18" spans="1:7" s="25" customFormat="1" ht="13.5" customHeight="1" x14ac:dyDescent="0.2">
      <c r="A18" s="12" t="str">
        <f>CONCATENATE("Fare Media, Total of Items 1 through ",A17)</f>
        <v>Fare Media, Total of Items 1 through 12</v>
      </c>
      <c r="B18" s="177"/>
      <c r="C18" s="78"/>
      <c r="D18" s="86"/>
      <c r="E18" s="88"/>
      <c r="F18" s="228">
        <f>SUM(F6:F17)</f>
        <v>0</v>
      </c>
    </row>
    <row r="19" spans="1:7" s="25" customFormat="1" ht="13.5" customHeight="1" thickBot="1" x14ac:dyDescent="0.25">
      <c r="A19" s="94" t="str">
        <f>CONCATENATE("Also Entered on Proposal Form A Item ",'A - Summary'!$A$13)</f>
        <v>Also Entered on Proposal Form A Item 5</v>
      </c>
      <c r="B19" s="180"/>
      <c r="C19" s="95"/>
      <c r="D19" s="15"/>
      <c r="E19" s="97"/>
      <c r="F19" s="229"/>
    </row>
    <row r="20" spans="1:7" ht="13.5" customHeight="1" x14ac:dyDescent="0.25">
      <c r="A20" s="99"/>
      <c r="B20" s="99"/>
    </row>
    <row r="52" spans="3:3" ht="13.5" customHeight="1" x14ac:dyDescent="0.25">
      <c r="C52" s="100"/>
    </row>
  </sheetData>
  <customSheetViews>
    <customSheetView guid="{02E3BF03-B663-4A9A-B589-98076ED1A95C}" showPageBreaks="1" showGridLines="0" fitToPage="1" printArea="1">
      <selection activeCell="G29" sqref="G29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fitToPage="1" printArea="1">
      <selection activeCell="G29" sqref="G29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fitToPage="1">
      <selection activeCell="E27" sqref="E27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E27" sqref="E27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B24" sqref="B24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>
      <selection activeCell="E12" sqref="E12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E27" sqref="E27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F18:F19"/>
    <mergeCell ref="A1:F1"/>
    <mergeCell ref="A2:F2"/>
    <mergeCell ref="A3:F3"/>
  </mergeCells>
  <phoneticPr fontId="3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6"/>
  <sheetViews>
    <sheetView showGridLines="0" zoomScaleNormal="100" zoomScaleSheetLayoutView="75" workbookViewId="0">
      <selection activeCell="H24" sqref="H24"/>
    </sheetView>
  </sheetViews>
  <sheetFormatPr defaultColWidth="9.140625" defaultRowHeight="13.5" customHeight="1" x14ac:dyDescent="0.25"/>
  <cols>
    <col min="1" max="1" width="4.7109375" style="72" customWidth="1"/>
    <col min="2" max="2" width="7.7109375" style="72" customWidth="1"/>
    <col min="3" max="3" width="55.85546875" style="24" customWidth="1"/>
    <col min="4" max="4" width="9.7109375" style="72" customWidth="1"/>
    <col min="5" max="5" width="12.28515625" style="98" customWidth="1"/>
    <col min="6" max="6" width="13.28515625" style="72" customWidth="1"/>
    <col min="7" max="8" width="9.140625" style="42"/>
    <col min="9" max="9" width="9" style="42" customWidth="1"/>
    <col min="10" max="16384" width="9.140625" style="42"/>
  </cols>
  <sheetData>
    <row r="1" spans="1:7" s="41" customFormat="1" ht="21" customHeight="1" x14ac:dyDescent="0.3">
      <c r="A1" s="226" t="str">
        <f>+'B - BRT'!A1:F1</f>
        <v>CTDOT NFTS</v>
      </c>
      <c r="B1" s="226"/>
      <c r="C1" s="226"/>
      <c r="D1" s="226"/>
      <c r="E1" s="226"/>
      <c r="F1" s="226"/>
    </row>
    <row r="2" spans="1:7" s="41" customFormat="1" ht="18.75" customHeight="1" x14ac:dyDescent="0.3">
      <c r="A2" s="227" t="s">
        <v>96</v>
      </c>
      <c r="B2" s="227"/>
      <c r="C2" s="227"/>
      <c r="D2" s="227"/>
      <c r="E2" s="227"/>
      <c r="F2" s="227"/>
    </row>
    <row r="3" spans="1:7" s="25" customFormat="1" ht="15" customHeight="1" x14ac:dyDescent="0.2">
      <c r="A3" s="230"/>
      <c r="B3" s="230"/>
      <c r="C3" s="230"/>
      <c r="D3" s="230"/>
      <c r="E3" s="230"/>
      <c r="F3" s="230"/>
    </row>
    <row r="4" spans="1:7" s="77" customFormat="1" ht="13.5" customHeight="1" thickBot="1" x14ac:dyDescent="0.25">
      <c r="A4" s="2" t="s">
        <v>0</v>
      </c>
      <c r="B4" s="2" t="s">
        <v>101</v>
      </c>
      <c r="C4" s="3" t="s">
        <v>1</v>
      </c>
      <c r="D4" s="4" t="s">
        <v>5</v>
      </c>
      <c r="E4" s="4" t="s">
        <v>6</v>
      </c>
      <c r="F4" s="4" t="s">
        <v>7</v>
      </c>
    </row>
    <row r="5" spans="1:7" s="25" customFormat="1" ht="13.5" customHeight="1" thickBot="1" x14ac:dyDescent="0.25">
      <c r="A5" s="12" t="s">
        <v>40</v>
      </c>
      <c r="B5" s="177"/>
      <c r="C5" s="78"/>
      <c r="D5" s="13"/>
      <c r="E5" s="38"/>
      <c r="F5" s="81"/>
    </row>
    <row r="6" spans="1:7" s="25" customFormat="1" ht="13.5" customHeight="1" x14ac:dyDescent="0.2">
      <c r="A6" s="1">
        <v>1</v>
      </c>
      <c r="B6" s="185">
        <v>27.1</v>
      </c>
      <c r="C6" s="107" t="s">
        <v>12</v>
      </c>
      <c r="D6" s="163" t="s">
        <v>14</v>
      </c>
      <c r="E6" s="29"/>
      <c r="F6" s="84">
        <f>+E6</f>
        <v>0</v>
      </c>
    </row>
    <row r="7" spans="1:7" s="25" customFormat="1" ht="13.5" customHeight="1" x14ac:dyDescent="0.2">
      <c r="A7" s="1">
        <f>MAX(A$6:A6)+1</f>
        <v>2</v>
      </c>
      <c r="B7" s="185">
        <v>28</v>
      </c>
      <c r="C7" s="107" t="s">
        <v>52</v>
      </c>
      <c r="D7" s="163" t="s">
        <v>14</v>
      </c>
      <c r="E7" s="29"/>
      <c r="F7" s="84">
        <f t="shared" ref="F7:F14" si="0">+E7</f>
        <v>0</v>
      </c>
    </row>
    <row r="8" spans="1:7" s="25" customFormat="1" ht="13.5" customHeight="1" x14ac:dyDescent="0.2">
      <c r="A8" s="1">
        <f>MAX(A$7:A7)+1</f>
        <v>3</v>
      </c>
      <c r="B8" s="185">
        <v>29.3</v>
      </c>
      <c r="C8" s="107" t="s">
        <v>53</v>
      </c>
      <c r="D8" s="163" t="s">
        <v>14</v>
      </c>
      <c r="E8" s="130"/>
      <c r="F8" s="84">
        <f t="shared" si="0"/>
        <v>0</v>
      </c>
    </row>
    <row r="9" spans="1:7" s="25" customFormat="1" ht="13.5" customHeight="1" x14ac:dyDescent="0.2">
      <c r="A9" s="1">
        <f>MAX(A$7:A8)+1</f>
        <v>4</v>
      </c>
      <c r="B9" s="185">
        <v>31</v>
      </c>
      <c r="C9" s="107" t="s">
        <v>54</v>
      </c>
      <c r="D9" s="163" t="s">
        <v>14</v>
      </c>
      <c r="E9" s="130"/>
      <c r="F9" s="84">
        <f t="shared" si="0"/>
        <v>0</v>
      </c>
    </row>
    <row r="10" spans="1:7" s="25" customFormat="1" ht="13.5" customHeight="1" x14ac:dyDescent="0.2">
      <c r="A10" s="1">
        <f>MAX(A$7:A9)+1</f>
        <v>5</v>
      </c>
      <c r="B10" s="185">
        <v>34</v>
      </c>
      <c r="C10" s="107" t="s">
        <v>55</v>
      </c>
      <c r="D10" s="163" t="s">
        <v>14</v>
      </c>
      <c r="E10" s="29"/>
      <c r="F10" s="84">
        <f t="shared" si="0"/>
        <v>0</v>
      </c>
      <c r="G10" s="90"/>
    </row>
    <row r="11" spans="1:7" s="25" customFormat="1" ht="13.5" customHeight="1" x14ac:dyDescent="0.2">
      <c r="A11" s="1">
        <f>MAX(A$7:A10)+1</f>
        <v>6</v>
      </c>
      <c r="B11" s="185">
        <v>36</v>
      </c>
      <c r="C11" s="107" t="s">
        <v>13</v>
      </c>
      <c r="D11" s="163" t="s">
        <v>14</v>
      </c>
      <c r="E11" s="29"/>
      <c r="F11" s="84">
        <f t="shared" si="0"/>
        <v>0</v>
      </c>
      <c r="G11" s="90"/>
    </row>
    <row r="12" spans="1:7" s="25" customFormat="1" ht="13.5" customHeight="1" x14ac:dyDescent="0.2">
      <c r="A12" s="1">
        <f>MAX(A$7:A11)+1</f>
        <v>7</v>
      </c>
      <c r="B12" s="185">
        <v>37</v>
      </c>
      <c r="C12" s="107" t="s">
        <v>56</v>
      </c>
      <c r="D12" s="163" t="s">
        <v>14</v>
      </c>
      <c r="E12" s="29"/>
      <c r="F12" s="84">
        <f t="shared" si="0"/>
        <v>0</v>
      </c>
    </row>
    <row r="13" spans="1:7" s="25" customFormat="1" ht="13.5" customHeight="1" x14ac:dyDescent="0.2">
      <c r="A13" s="1">
        <f>MAX(A$7:A12)+1</f>
        <v>8</v>
      </c>
      <c r="B13" s="185" t="s">
        <v>111</v>
      </c>
      <c r="C13" s="107" t="s">
        <v>90</v>
      </c>
      <c r="D13" s="163" t="s">
        <v>14</v>
      </c>
      <c r="E13" s="29"/>
      <c r="F13" s="84">
        <f t="shared" si="0"/>
        <v>0</v>
      </c>
    </row>
    <row r="14" spans="1:7" s="25" customFormat="1" ht="13.5" customHeight="1" thickBot="1" x14ac:dyDescent="0.25">
      <c r="A14" s="1">
        <f>MAX(A$7:A13)+1</f>
        <v>9</v>
      </c>
      <c r="B14" s="185" t="s">
        <v>112</v>
      </c>
      <c r="C14" s="107" t="s">
        <v>44</v>
      </c>
      <c r="D14" s="163" t="s">
        <v>14</v>
      </c>
      <c r="E14" s="30"/>
      <c r="F14" s="84">
        <f t="shared" si="0"/>
        <v>0</v>
      </c>
    </row>
    <row r="15" spans="1:7" s="25" customFormat="1" ht="13.5" customHeight="1" x14ac:dyDescent="0.2">
      <c r="A15" s="12" t="str">
        <f>CONCATENATE("Fixed Costs, Total of Items 1 through ",A14)</f>
        <v>Fixed Costs, Total of Items 1 through 9</v>
      </c>
      <c r="B15" s="177"/>
      <c r="C15" s="78"/>
      <c r="D15" s="14"/>
      <c r="E15" s="88"/>
      <c r="F15" s="228">
        <f>SUM(F6:F14)</f>
        <v>0</v>
      </c>
    </row>
    <row r="16" spans="1:7" s="25" customFormat="1" ht="13.5" customHeight="1" thickBot="1" x14ac:dyDescent="0.25">
      <c r="A16" s="94" t="str">
        <f>CONCATENATE("Also Entered on Proposal Form A Item ",'A - Summary'!$A$15)</f>
        <v>Also Entered on Proposal Form A Item 6</v>
      </c>
      <c r="B16" s="180"/>
      <c r="C16" s="95"/>
      <c r="D16" s="15"/>
      <c r="E16" s="97"/>
      <c r="F16" s="229"/>
    </row>
    <row r="17" spans="1:7" ht="13.5" customHeight="1" x14ac:dyDescent="0.25">
      <c r="G17" s="59"/>
    </row>
    <row r="18" spans="1:7" ht="13.5" customHeight="1" x14ac:dyDescent="0.25">
      <c r="A18" s="99" t="s">
        <v>41</v>
      </c>
    </row>
    <row r="46" spans="3:3" ht="13.5" customHeight="1" x14ac:dyDescent="0.25">
      <c r="C46" s="100"/>
    </row>
  </sheetData>
  <customSheetViews>
    <customSheetView guid="{02E3BF03-B663-4A9A-B589-98076ED1A95C}" showPageBreaks="1" showGridLines="0" fitToPage="1" printArea="1">
      <selection activeCell="H24" sqref="H24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fitToPage="1" printArea="1">
      <selection activeCell="J25" sqref="J25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fitToPage="1">
      <selection activeCell="E43" sqref="E43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E43" sqref="E43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E30" sqref="E30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>
      <selection activeCell="E6" sqref="E6:E14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E43" sqref="E43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4">
    <mergeCell ref="F15:F16"/>
    <mergeCell ref="A1:F1"/>
    <mergeCell ref="A2:F2"/>
    <mergeCell ref="A3:F3"/>
  </mergeCells>
  <phoneticPr fontId="3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48"/>
  <sheetViews>
    <sheetView showGridLines="0" zoomScaleNormal="100" zoomScaleSheetLayoutView="75" workbookViewId="0">
      <selection activeCell="F11" sqref="F11:F12"/>
    </sheetView>
  </sheetViews>
  <sheetFormatPr defaultColWidth="9.140625" defaultRowHeight="13.5" customHeight="1" x14ac:dyDescent="0.2"/>
  <cols>
    <col min="1" max="1" width="4.7109375" style="25" customWidth="1"/>
    <col min="2" max="2" width="7.7109375" style="172" customWidth="1"/>
    <col min="3" max="3" width="57.85546875" style="25" customWidth="1"/>
    <col min="4" max="4" width="11.28515625" style="25" customWidth="1"/>
    <col min="5" max="5" width="12.28515625" style="25" customWidth="1"/>
    <col min="6" max="6" width="13.28515625" style="25" customWidth="1"/>
    <col min="7" max="16384" width="9.140625" style="25"/>
  </cols>
  <sheetData>
    <row r="1" spans="1:6" ht="21" customHeight="1" x14ac:dyDescent="0.2">
      <c r="A1" s="226" t="str">
        <f>+'B - BRT'!A1:F1</f>
        <v>CTDOT NFTS</v>
      </c>
      <c r="B1" s="226"/>
      <c r="C1" s="226"/>
      <c r="D1" s="226"/>
      <c r="E1" s="233"/>
      <c r="F1" s="233"/>
    </row>
    <row r="2" spans="1:6" ht="18.75" customHeight="1" x14ac:dyDescent="0.25">
      <c r="A2" s="227" t="s">
        <v>97</v>
      </c>
      <c r="B2" s="227"/>
      <c r="C2" s="227"/>
      <c r="D2" s="227"/>
      <c r="E2" s="227"/>
      <c r="F2" s="227"/>
    </row>
    <row r="3" spans="1:6" ht="15" customHeight="1" x14ac:dyDescent="0.2">
      <c r="A3" s="24"/>
      <c r="B3" s="24"/>
      <c r="C3" s="24"/>
      <c r="D3" s="24"/>
      <c r="E3" s="24"/>
      <c r="F3" s="24"/>
    </row>
    <row r="4" spans="1:6" ht="13.5" customHeight="1" thickBot="1" x14ac:dyDescent="0.25">
      <c r="A4" s="2" t="s">
        <v>0</v>
      </c>
      <c r="B4" s="2" t="s">
        <v>101</v>
      </c>
      <c r="C4" s="3" t="s">
        <v>1</v>
      </c>
      <c r="D4" s="4" t="s">
        <v>5</v>
      </c>
      <c r="E4" s="4" t="s">
        <v>6</v>
      </c>
      <c r="F4" s="4" t="s">
        <v>7</v>
      </c>
    </row>
    <row r="5" spans="1:6" ht="13.5" customHeight="1" x14ac:dyDescent="0.2">
      <c r="A5" s="12" t="s">
        <v>10</v>
      </c>
      <c r="B5" s="177"/>
      <c r="C5" s="78"/>
      <c r="D5" s="79" t="s">
        <v>33</v>
      </c>
      <c r="E5" s="111"/>
      <c r="F5" s="81"/>
    </row>
    <row r="6" spans="1:6" ht="13.5" customHeight="1" x14ac:dyDescent="0.2">
      <c r="A6" s="1">
        <v>1</v>
      </c>
      <c r="B6" s="185" t="s">
        <v>113</v>
      </c>
      <c r="C6" s="82" t="s">
        <v>75</v>
      </c>
      <c r="D6" s="150">
        <v>6</v>
      </c>
      <c r="E6" s="29"/>
      <c r="F6" s="84">
        <f>+E6*D6</f>
        <v>0</v>
      </c>
    </row>
    <row r="7" spans="1:6" ht="13.5" customHeight="1" x14ac:dyDescent="0.2">
      <c r="A7" s="1">
        <f>MAX(A$6:A6)+1</f>
        <v>2</v>
      </c>
      <c r="B7" s="185">
        <v>23</v>
      </c>
      <c r="C7" s="82" t="s">
        <v>146</v>
      </c>
      <c r="D7" s="150" t="s">
        <v>14</v>
      </c>
      <c r="E7" s="29"/>
      <c r="F7" s="84">
        <f>+E7</f>
        <v>0</v>
      </c>
    </row>
    <row r="8" spans="1:6" ht="13.5" customHeight="1" x14ac:dyDescent="0.2">
      <c r="A8" s="1">
        <f>MAX(A$6:A7)+1</f>
        <v>3</v>
      </c>
      <c r="B8" s="185">
        <v>24.3</v>
      </c>
      <c r="C8" s="82" t="s">
        <v>59</v>
      </c>
      <c r="D8" s="150" t="s">
        <v>14</v>
      </c>
      <c r="E8" s="29"/>
      <c r="F8" s="84">
        <f>+E8</f>
        <v>0</v>
      </c>
    </row>
    <row r="9" spans="1:6" s="176" customFormat="1" ht="13.5" customHeight="1" x14ac:dyDescent="0.2">
      <c r="A9" s="1">
        <f>MAX(A$6:A8)+1</f>
        <v>4</v>
      </c>
      <c r="B9" s="217">
        <v>26</v>
      </c>
      <c r="C9" s="82" t="s">
        <v>114</v>
      </c>
      <c r="D9" s="218" t="s">
        <v>14</v>
      </c>
      <c r="E9" s="219"/>
      <c r="F9" s="84">
        <f>+E9</f>
        <v>0</v>
      </c>
    </row>
    <row r="10" spans="1:6" s="112" customFormat="1" ht="13.5" customHeight="1" thickBot="1" x14ac:dyDescent="0.25">
      <c r="A10" s="1">
        <f>MAX(A$6:A9)+1</f>
        <v>5</v>
      </c>
      <c r="B10" s="186"/>
      <c r="C10" s="82" t="s">
        <v>115</v>
      </c>
      <c r="D10" s="149" t="s">
        <v>14</v>
      </c>
      <c r="E10" s="30"/>
      <c r="F10" s="85">
        <f>+E10</f>
        <v>0</v>
      </c>
    </row>
    <row r="11" spans="1:6" s="112" customFormat="1" ht="13.5" customHeight="1" x14ac:dyDescent="0.2">
      <c r="A11" s="12" t="str">
        <f>CONCATENATE("Customer Support System, Total of Items 1 through ",A10)</f>
        <v>Customer Support System, Total of Items 1 through 5</v>
      </c>
      <c r="B11" s="177"/>
      <c r="C11" s="78"/>
      <c r="D11" s="87"/>
      <c r="E11" s="88"/>
      <c r="F11" s="228">
        <f>SUM(F6:F10)</f>
        <v>0</v>
      </c>
    </row>
    <row r="12" spans="1:6" s="112" customFormat="1" ht="13.5" customHeight="1" thickBot="1" x14ac:dyDescent="0.25">
      <c r="A12" s="94" t="str">
        <f>CONCATENATE("Also Entered on Proposal Form A Item ",'A - Summary'!A17)</f>
        <v>Also Entered on Proposal Form A Item 7</v>
      </c>
      <c r="B12" s="180"/>
      <c r="C12" s="95"/>
      <c r="D12" s="96"/>
      <c r="E12" s="97"/>
      <c r="F12" s="229"/>
    </row>
    <row r="14" spans="1:6" ht="13.5" customHeight="1" x14ac:dyDescent="0.2">
      <c r="A14" s="99" t="s">
        <v>41</v>
      </c>
      <c r="B14" s="99"/>
    </row>
    <row r="48" spans="3:3" ht="13.5" customHeight="1" x14ac:dyDescent="0.2">
      <c r="C48" s="73"/>
    </row>
  </sheetData>
  <customSheetViews>
    <customSheetView guid="{02E3BF03-B663-4A9A-B589-98076ED1A95C}" showPageBreaks="1" showGridLines="0" printArea="1">
      <selection activeCell="F11" sqref="F11:F12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printArea="1">
      <selection activeCell="J13" sqref="J13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>
      <selection activeCell="C18" sqref="C18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printArea="1">
      <selection activeCell="C18" sqref="C18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printArea="1">
      <selection activeCell="A3" sqref="A3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printArea="1">
      <selection activeCell="E11" sqref="E11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>
      <selection activeCell="C18" sqref="C18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3">
    <mergeCell ref="F11:F12"/>
    <mergeCell ref="A1:F1"/>
    <mergeCell ref="A2:F2"/>
  </mergeCells>
  <phoneticPr fontId="0" type="noConversion"/>
  <printOptions horizontalCentered="1" gridLinesSet="0"/>
  <pageMargins left="0.25" right="0.25" top="0.5" bottom="0.8" header="0.3" footer="0.3"/>
  <pageSetup fitToHeight="0" orientation="landscape" r:id="rId8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50"/>
  <sheetViews>
    <sheetView showGridLines="0" zoomScaleNormal="100" workbookViewId="0">
      <selection activeCell="J17" sqref="J17"/>
    </sheetView>
  </sheetViews>
  <sheetFormatPr defaultColWidth="9.140625" defaultRowHeight="13.5" customHeight="1" x14ac:dyDescent="0.2"/>
  <cols>
    <col min="1" max="1" width="4.7109375" style="25" customWidth="1"/>
    <col min="2" max="2" width="7.7109375" style="172" customWidth="1"/>
    <col min="3" max="3" width="71.28515625" style="110" customWidth="1"/>
    <col min="4" max="4" width="9.7109375" style="25" customWidth="1"/>
    <col min="5" max="5" width="12.28515625" style="25" customWidth="1"/>
    <col min="6" max="6" width="13.28515625" style="25" customWidth="1"/>
    <col min="7" max="16384" width="9.140625" style="25"/>
  </cols>
  <sheetData>
    <row r="1" spans="1:6" ht="21" customHeight="1" x14ac:dyDescent="0.2">
      <c r="A1" s="226" t="s">
        <v>92</v>
      </c>
      <c r="B1" s="226"/>
      <c r="C1" s="226"/>
      <c r="D1" s="226"/>
      <c r="E1" s="226"/>
      <c r="F1" s="226"/>
    </row>
    <row r="2" spans="1:6" ht="18.75" customHeight="1" x14ac:dyDescent="0.25">
      <c r="A2" s="227" t="s">
        <v>98</v>
      </c>
      <c r="B2" s="227"/>
      <c r="C2" s="227"/>
      <c r="D2" s="227"/>
      <c r="E2" s="227"/>
      <c r="F2" s="227"/>
    </row>
    <row r="3" spans="1:6" ht="15" customHeight="1" x14ac:dyDescent="0.2"/>
    <row r="4" spans="1:6" ht="13.5" customHeight="1" thickBot="1" x14ac:dyDescent="0.25">
      <c r="A4" s="2" t="s">
        <v>0</v>
      </c>
      <c r="B4" s="2" t="s">
        <v>101</v>
      </c>
      <c r="C4" s="3" t="s">
        <v>1</v>
      </c>
      <c r="D4" s="4" t="s">
        <v>5</v>
      </c>
      <c r="E4" s="4" t="s">
        <v>6</v>
      </c>
      <c r="F4" s="4" t="s">
        <v>7</v>
      </c>
    </row>
    <row r="5" spans="1:6" s="144" customFormat="1" ht="13.5" customHeight="1" x14ac:dyDescent="0.2">
      <c r="A5" s="187">
        <v>1</v>
      </c>
      <c r="B5" s="188">
        <v>18</v>
      </c>
      <c r="C5" s="114" t="s">
        <v>91</v>
      </c>
      <c r="D5" s="151">
        <v>60</v>
      </c>
      <c r="E5" s="167"/>
      <c r="F5" s="83">
        <f t="shared" ref="F5" si="0">+E5*D5</f>
        <v>0</v>
      </c>
    </row>
    <row r="6" spans="1:6" ht="13.5" customHeight="1" x14ac:dyDescent="0.2">
      <c r="A6" s="6">
        <f>MAX(A$5:A5)+1</f>
        <v>2</v>
      </c>
      <c r="B6" s="178">
        <v>33.1</v>
      </c>
      <c r="C6" s="117" t="s">
        <v>81</v>
      </c>
      <c r="D6" s="163">
        <v>24</v>
      </c>
      <c r="E6" s="29"/>
      <c r="F6" s="84">
        <f>+E6*D6</f>
        <v>0</v>
      </c>
    </row>
    <row r="7" spans="1:6" s="221" customFormat="1" ht="13.5" customHeight="1" x14ac:dyDescent="0.2">
      <c r="A7" s="6">
        <f>MAX(A$5:A6)+1</f>
        <v>3</v>
      </c>
      <c r="B7" s="178">
        <v>33.200000000000003</v>
      </c>
      <c r="C7" s="117" t="s">
        <v>82</v>
      </c>
      <c r="D7" s="163">
        <v>24</v>
      </c>
      <c r="E7" s="29"/>
      <c r="F7" s="84">
        <f>+E7*D7</f>
        <v>0</v>
      </c>
    </row>
    <row r="8" spans="1:6" s="221" customFormat="1" ht="13.5" customHeight="1" x14ac:dyDescent="0.2">
      <c r="A8" s="6">
        <f>MAX(A$5:A7)+1</f>
        <v>4</v>
      </c>
      <c r="B8" s="178">
        <v>26</v>
      </c>
      <c r="C8" s="117" t="s">
        <v>133</v>
      </c>
      <c r="D8" s="163">
        <v>250000</v>
      </c>
      <c r="E8" s="29"/>
      <c r="F8" s="84">
        <f t="shared" ref="F8:F11" si="1">+E8*D8</f>
        <v>0</v>
      </c>
    </row>
    <row r="9" spans="1:6" s="221" customFormat="1" ht="13.5" customHeight="1" x14ac:dyDescent="0.2">
      <c r="A9" s="6">
        <f>MAX(A$5:A8)+1</f>
        <v>5</v>
      </c>
      <c r="B9" s="178">
        <v>26</v>
      </c>
      <c r="C9" s="117" t="s">
        <v>135</v>
      </c>
      <c r="D9" s="163">
        <v>250000</v>
      </c>
      <c r="E9" s="29"/>
      <c r="F9" s="84">
        <f t="shared" si="1"/>
        <v>0</v>
      </c>
    </row>
    <row r="10" spans="1:6" s="221" customFormat="1" ht="13.5" customHeight="1" x14ac:dyDescent="0.2">
      <c r="A10" s="6">
        <f>MAX(A$5:A9)+1</f>
        <v>6</v>
      </c>
      <c r="B10" s="178">
        <v>26</v>
      </c>
      <c r="C10" s="117" t="s">
        <v>136</v>
      </c>
      <c r="D10" s="163">
        <v>250000</v>
      </c>
      <c r="E10" s="219"/>
      <c r="F10" s="84">
        <f t="shared" si="1"/>
        <v>0</v>
      </c>
    </row>
    <row r="11" spans="1:6" s="221" customFormat="1" ht="13.5" customHeight="1" x14ac:dyDescent="0.2">
      <c r="A11" s="6">
        <f>MAX(A$5:A10)+1</f>
        <v>7</v>
      </c>
      <c r="B11" s="178">
        <v>26</v>
      </c>
      <c r="C11" s="117" t="s">
        <v>137</v>
      </c>
      <c r="D11" s="163">
        <v>250000</v>
      </c>
      <c r="E11" s="219"/>
      <c r="F11" s="84">
        <f t="shared" si="1"/>
        <v>0</v>
      </c>
    </row>
    <row r="12" spans="1:6" ht="13.5" customHeight="1" thickBot="1" x14ac:dyDescent="0.25">
      <c r="A12" s="6">
        <f>MAX(A$5:A11)+1</f>
        <v>8</v>
      </c>
      <c r="B12" s="178">
        <v>26</v>
      </c>
      <c r="C12" s="117" t="s">
        <v>134</v>
      </c>
      <c r="D12" s="163">
        <v>250000</v>
      </c>
      <c r="E12" s="30"/>
      <c r="F12" s="84">
        <f>+E12*D12</f>
        <v>0</v>
      </c>
    </row>
    <row r="13" spans="1:6" ht="13.5" customHeight="1" x14ac:dyDescent="0.2">
      <c r="A13" s="12" t="str">
        <f>CONCATENATE("Customer Support System, Total of Items 1 through ",A12)</f>
        <v>Customer Support System, Total of Items 1 through 8</v>
      </c>
      <c r="B13" s="177"/>
      <c r="C13" s="78"/>
      <c r="D13" s="118"/>
      <c r="E13" s="88"/>
      <c r="F13" s="228">
        <f>SUM(F5:F12)</f>
        <v>0</v>
      </c>
    </row>
    <row r="14" spans="1:6" ht="13.5" customHeight="1" thickBot="1" x14ac:dyDescent="0.25">
      <c r="A14" s="94" t="str">
        <f>CONCATENATE("Also Entered on Proposal Form A Item ",'A - Summary'!$A$19)</f>
        <v>Also Entered on Proposal Form A Item 8</v>
      </c>
      <c r="B14" s="180"/>
      <c r="C14" s="95"/>
      <c r="D14" s="96"/>
      <c r="E14" s="97"/>
      <c r="F14" s="229"/>
    </row>
    <row r="16" spans="1:6" ht="13.5" customHeight="1" x14ac:dyDescent="0.2">
      <c r="A16" s="99"/>
      <c r="B16" s="99"/>
    </row>
    <row r="50" spans="3:3" ht="13.5" customHeight="1" x14ac:dyDescent="0.2">
      <c r="C50" s="119"/>
    </row>
  </sheetData>
  <customSheetViews>
    <customSheetView guid="{02E3BF03-B663-4A9A-B589-98076ED1A95C}" showPageBreaks="1" showGridLines="0" fitToPage="1" printArea="1">
      <selection activeCell="J17" sqref="J17"/>
      <pageMargins left="0.25" right="0.25" top="0.5" bottom="0.8" header="0.3" footer="0.3"/>
      <printOptions horizontalCentered="1"/>
      <pageSetup fitToHeight="0" orientation="landscape" r:id="rId1"/>
      <headerFooter>
        <oddFooter>Page &amp;P of &amp;N</oddFooter>
      </headerFooter>
    </customSheetView>
    <customSheetView guid="{DFB87C50-1A4E-4DF2-9B2B-09CF9D7F14D8}" showPageBreaks="1" showGridLines="0" fitToPage="1" printArea="1">
      <selection activeCell="J17" sqref="J17"/>
      <pageMargins left="0.25" right="0.25" top="0.5" bottom="0.8" header="0.3" footer="0.3"/>
      <printOptions horizontalCentered="1"/>
      <pageSetup fitToHeight="0" orientation="landscape" r:id="rId2"/>
      <headerFooter>
        <oddFooter>Page &amp;P of &amp;N</oddFooter>
      </headerFooter>
    </customSheetView>
    <customSheetView guid="{EA1BD36C-5E13-4AF8-BA7A-C27AFB69CFA1}" showGridLines="0" fitToPage="1">
      <selection activeCell="C25" sqref="C25"/>
      <pageMargins left="0.25" right="0.25" top="0.5" bottom="0.8" header="0.3" footer="0.3"/>
      <printOptions horizontalCentered="1"/>
      <pageSetup fitToHeight="0" orientation="landscape" r:id="rId3"/>
      <headerFooter>
        <oddFooter>Page &amp;P of &amp;N</oddFooter>
      </headerFooter>
    </customSheetView>
    <customSheetView guid="{AF84D3BC-620A-4C09-B4E1-736BB718B276}" showPageBreaks="1" showGridLines="0" fitToPage="1" printArea="1">
      <selection activeCell="C25" sqref="C25"/>
      <pageMargins left="0.25" right="0.25" top="0.5" bottom="0.8" header="0.3" footer="0.3"/>
      <printOptions horizontalCentered="1"/>
      <pageSetup fitToHeight="0" orientation="landscape" r:id="rId4"/>
      <headerFooter>
        <oddFooter>Page &amp;P of &amp;N</oddFooter>
      </headerFooter>
    </customSheetView>
    <customSheetView guid="{57A077C3-BEFA-4C6F-AE3C-4AB11F80B3C9}" showPageBreaks="1" showGridLines="0" fitToPage="1" printArea="1">
      <selection activeCell="B3" sqref="B3"/>
      <pageMargins left="0.25" right="0.25" top="0.5" bottom="0.8" header="0.3" footer="0.3"/>
      <printOptions horizontalCentered="1"/>
      <pageSetup fitToHeight="0" orientation="landscape" r:id="rId5"/>
      <headerFooter>
        <oddFooter>Page &amp;P of &amp;N</oddFooter>
      </headerFooter>
    </customSheetView>
    <customSheetView guid="{456773D8-7986-455A-ADD8-11EC6FAEE885}" showPageBreaks="1" showGridLines="0" fitToPage="1" printArea="1">
      <selection activeCell="C13" sqref="C13"/>
      <pageMargins left="0.25" right="0.25" top="0.5" bottom="0.8" header="0.3" footer="0.3"/>
      <printOptions horizontalCentered="1"/>
      <pageSetup fitToHeight="0" orientation="landscape" r:id="rId6"/>
      <headerFooter>
        <oddFooter>Page &amp;P of &amp;N</oddFooter>
      </headerFooter>
    </customSheetView>
    <customSheetView guid="{8B53C89F-0480-4992-8992-B39E0EE88E32}" showGridLines="0" fitToPage="1">
      <selection activeCell="C25" sqref="C25"/>
      <pageMargins left="0.25" right="0.25" top="0.5" bottom="0.8" header="0.3" footer="0.3"/>
      <printOptions horizontalCentered="1"/>
      <pageSetup fitToHeight="0" orientation="landscape" r:id="rId7"/>
      <headerFooter>
        <oddFooter>Page &amp;P of &amp;N</oddFooter>
      </headerFooter>
    </customSheetView>
  </customSheetViews>
  <mergeCells count="3">
    <mergeCell ref="F13:F14"/>
    <mergeCell ref="A1:F1"/>
    <mergeCell ref="A2:F2"/>
  </mergeCells>
  <phoneticPr fontId="3" type="noConversion"/>
  <printOptions horizontalCentered="1"/>
  <pageMargins left="0.25" right="0.25" top="0.5" bottom="0.8" header="0.3" footer="0.3"/>
  <pageSetup fitToHeight="0" orientation="landscape" r:id="rId8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D35369B201740A35B94CC6643E542" ma:contentTypeVersion="0" ma:contentTypeDescription="Create a new document." ma:contentTypeScope="" ma:versionID="408635a4c4866ef40053b40bee6f9fb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9756557-124A-4D1A-8C52-9F877895863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72C9A42-9676-4FEA-A4D5-298343E1F54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78B71-3B00-4CDF-A73A-8B0D962E76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FDD838-C43E-4E22-A080-C6518245A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A - Summary</vt:lpstr>
      <vt:lpstr>B - BRT</vt:lpstr>
      <vt:lpstr>C - Buses</vt:lpstr>
      <vt:lpstr>D - CDS</vt:lpstr>
      <vt:lpstr>E - Special Tools &amp; Spare Parts</vt:lpstr>
      <vt:lpstr>F - Fare Media</vt:lpstr>
      <vt:lpstr>G - Fixed Costs</vt:lpstr>
      <vt:lpstr>H - Customer Support System</vt:lpstr>
      <vt:lpstr>I - Support Services</vt:lpstr>
      <vt:lpstr>Option 1 - Labor Rates</vt:lpstr>
      <vt:lpstr>PLEASE DELETE- Paratransit</vt:lpstr>
      <vt:lpstr>Optional Equip and Services</vt:lpstr>
      <vt:lpstr>Sheet1</vt:lpstr>
      <vt:lpstr>'A - Summary'!Print_Area</vt:lpstr>
      <vt:lpstr>'B - BRT'!Print_Area</vt:lpstr>
      <vt:lpstr>'C - Buses'!Print_Area</vt:lpstr>
      <vt:lpstr>'D - CDS'!Print_Area</vt:lpstr>
      <vt:lpstr>'E - Special Tools &amp; Spare Parts'!Print_Area</vt:lpstr>
      <vt:lpstr>'F - Fare Media'!Print_Area</vt:lpstr>
      <vt:lpstr>'G - Fixed Costs'!Print_Area</vt:lpstr>
      <vt:lpstr>'H - Customer Support System'!Print_Area</vt:lpstr>
      <vt:lpstr>'I - Support Services'!Print_Area</vt:lpstr>
      <vt:lpstr>'Option 1 - Labor Rates'!Print_Area</vt:lpstr>
      <vt:lpstr>'Optional Equip and Services'!Print_Area</vt:lpstr>
      <vt:lpstr>'PLEASE DELETE- Paratransit'!Print_Area</vt:lpstr>
      <vt:lpstr>'A - Summary'!Print_Titles</vt:lpstr>
      <vt:lpstr>'B - BRT'!Print_Titles</vt:lpstr>
      <vt:lpstr>'C - Buses'!Print_Titles</vt:lpstr>
      <vt:lpstr>'D - CDS'!Print_Titles</vt:lpstr>
      <vt:lpstr>'E - Special Tools &amp; Spare Parts'!Print_Titles</vt:lpstr>
      <vt:lpstr>'F - Fare Media'!Print_Titles</vt:lpstr>
      <vt:lpstr>'G - Fixed Costs'!Print_Titles</vt:lpstr>
      <vt:lpstr>'H - Customer Support System'!Print_Titles</vt:lpstr>
      <vt:lpstr>'I - Support Services'!Print_Titles</vt:lpstr>
      <vt:lpstr>'Optional Equip and Services'!Print_Titles</vt:lpstr>
      <vt:lpstr>'PLEASE DELETE- Paratransit'!Print_Titles</vt:lpstr>
    </vt:vector>
  </TitlesOfParts>
  <Company>SEPTA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NEPP Price Proposal Forms</dc:title>
  <dc:creator>Julie Green</dc:creator>
  <cp:lastModifiedBy>clrocha</cp:lastModifiedBy>
  <cp:lastPrinted>2014-03-14T18:08:23Z</cp:lastPrinted>
  <dcterms:created xsi:type="dcterms:W3CDTF">1997-10-21T18:55:49Z</dcterms:created>
  <dcterms:modified xsi:type="dcterms:W3CDTF">2014-03-14T18:08:32Z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  <property fmtid="{D5CDD505-2E9C-101B-9397-08002B2CF9AE}" pid="4" name="ContentTypeId">
    <vt:lpwstr>0x01010014ED35369B201740A35B94CC6643E542</vt:lpwstr>
  </property>
</Properties>
</file>